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843" firstSheet="2" activeTab="13"/>
  </bookViews>
  <sheets>
    <sheet name="CH1" sheetId="1" r:id="rId1"/>
    <sheet name="CH2" sheetId="2" r:id="rId2"/>
    <sheet name="CH3" sheetId="3" r:id="rId3"/>
    <sheet name="Log1A" sheetId="4" r:id="rId4"/>
    <sheet name="Log1B" sheetId="5" r:id="rId5"/>
    <sheet name="Log2" sheetId="6" r:id="rId6"/>
    <sheet name="Log3" sheetId="7" r:id="rId7"/>
    <sheet name="Bar1" sheetId="8" r:id="rId8"/>
    <sheet name="Bar2" sheetId="9" r:id="rId9"/>
    <sheet name="Data" sheetId="10" r:id="rId10"/>
    <sheet name="Analysis" sheetId="11" r:id="rId11"/>
    <sheet name="Pro" sheetId="12" r:id="rId12"/>
    <sheet name="Directions" sheetId="13" r:id="rId13"/>
    <sheet name="Updates" sheetId="14" r:id="rId14"/>
    <sheet name="Sheet7" sheetId="15" r:id="rId15"/>
    <sheet name="Sheet8" sheetId="16" r:id="rId16"/>
    <sheet name="Sheet9" sheetId="17" r:id="rId17"/>
    <sheet name="Sheet10" sheetId="18" r:id="rId18"/>
    <sheet name="Sheet11" sheetId="19" r:id="rId19"/>
    <sheet name="Sheet12" sheetId="20" r:id="rId20"/>
    <sheet name="Sheet13" sheetId="21" r:id="rId21"/>
    <sheet name="Sheet14" sheetId="22" r:id="rId22"/>
    <sheet name="Sheet15" sheetId="23" r:id="rId23"/>
    <sheet name="Sheet16" sheetId="24" r:id="rId24"/>
  </sheets>
  <definedNames/>
  <calcPr fullCalcOnLoad="1"/>
</workbook>
</file>

<file path=xl/sharedStrings.xml><?xml version="1.0" encoding="utf-8"?>
<sst xmlns="http://schemas.openxmlformats.org/spreadsheetml/2006/main" count="820" uniqueCount="725">
  <si>
    <t xml:space="preserve">If you go to the Z-Score section on the lower half of the page, there are some items to complete.  </t>
  </si>
  <si>
    <t>First, you will need to input the retained earnings value.</t>
  </si>
  <si>
    <t>A positive number might indicate that EPS are understated while a negative number might indicate that EPS</t>
  </si>
  <si>
    <t>are overstated.  A small number is probably not important, however, a significant number in relation to</t>
  </si>
  <si>
    <t>Row 48</t>
  </si>
  <si>
    <t>Cell B49</t>
  </si>
  <si>
    <t>Cell E49</t>
  </si>
  <si>
    <t>Cell G49</t>
  </si>
  <si>
    <t xml:space="preserve">Next, if there are Preferred shares, you will need to enter the number of shares and the price per </t>
  </si>
  <si>
    <t xml:space="preserve">share.  If there are more than one class, but the prices are nearly the same, you could enter the </t>
  </si>
  <si>
    <t xml:space="preserve">total of all shares plus an average of the prices.  If the prices differ very much, you will need to </t>
  </si>
  <si>
    <t xml:space="preserve">calculate the total preferred share capitalization and input the amount in the shaded box for </t>
  </si>
  <si>
    <t>Pref. MKT Cpt.</t>
  </si>
  <si>
    <t xml:space="preserve">To calculate the market capitalization you multiply the total number of shares outstanding by the </t>
  </si>
  <si>
    <t xml:space="preserve">market price of the shares.  This gives you the total market value of the shares, called “Market </t>
  </si>
  <si>
    <t xml:space="preserve">Capitalization.”  To get the total preferred share market capitalization, do this calculation for each </t>
  </si>
  <si>
    <t>class of shares, then add up the amounts.</t>
  </si>
  <si>
    <t>Cell G29</t>
  </si>
  <si>
    <t>Cells</t>
  </si>
  <si>
    <t>G34 &amp; 35</t>
  </si>
  <si>
    <t>Cell G36</t>
  </si>
  <si>
    <t>The number of common shares is now automatically inputted with information from the Data page.</t>
  </si>
  <si>
    <t>Cell G37</t>
  </si>
  <si>
    <t>as discussed for preferred shares, then input the value in the shaded “Common Mkt Cpt” box (G31).</t>
  </si>
  <si>
    <t xml:space="preserve">You can now use these sheets to evaluate the company and make decisions for your portfolio.  </t>
  </si>
  <si>
    <t xml:space="preserve">Some boxes may show errors, that usually happens when the nature of the numbers are such that </t>
  </si>
  <si>
    <t xml:space="preserve">items in your evaluation.  Also, if information is missing for a calculation like a Z-Score, you may </t>
  </si>
  <si>
    <t xml:space="preserve">want to avoid considering that information as it may be wrong or misleading.  Unfortunately, you </t>
  </si>
  <si>
    <t>cannot always have everything.  Actually, in investing, you can rarely have everything you want.</t>
  </si>
  <si>
    <r>
      <t xml:space="preserve">the calculations do not work or are not valid.  In these cases, you may be wise </t>
    </r>
    <r>
      <rPr>
        <i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to consider these </t>
    </r>
  </si>
  <si>
    <t>We must emphasize that Earnings Credibility Factor is still an experimental calculation which is meant</t>
  </si>
  <si>
    <t xml:space="preserve">to flag possible concerns that may need more investigation.  However, we do not yet have enough </t>
  </si>
  <si>
    <t>experience with it to determine its reliability.</t>
  </si>
  <si>
    <t xml:space="preserve">This is a linear bar chart showing the number of shares outstanding.  It will give you a visual view of </t>
  </si>
  <si>
    <t>share activity.  Has management been issuing a lot of new shares or buying back shares etc.</t>
  </si>
  <si>
    <t>Using the worksheet and chart tabs at the bottom of the screen, click Bar2 tab.</t>
  </si>
  <si>
    <r>
      <t xml:space="preserve">Actually for EPS we use </t>
    </r>
    <r>
      <rPr>
        <sz val="10"/>
        <rFont val="Arial"/>
        <family val="2"/>
      </rPr>
      <t>Net Earnings on Operations as we consider this more meaningful.</t>
    </r>
  </si>
  <si>
    <t>Cells B5, C5, B6, C6, B7, C7, B8, &amp; C8.</t>
  </si>
  <si>
    <t>Complete the Analysis sheet as follows.</t>
  </si>
  <si>
    <t>Cell B13</t>
  </si>
  <si>
    <t>The amount from cell I5 of the Data page is automatically entered here.  You can accept that number</t>
  </si>
  <si>
    <t>Further explanation of the different cells, data, ratios and how to use them, plus</t>
  </si>
  <si>
    <t>further discussions on evaluating stocks can be found in the manual.</t>
  </si>
  <si>
    <t xml:space="preserve">You should base this decision on the companies history, analysis estimates and any other information </t>
  </si>
  <si>
    <t>you have on the company.</t>
  </si>
  <si>
    <t>Cell B10</t>
  </si>
  <si>
    <t>This value comes from the data sheet.  It gives you an idea how high PE ratios have been recently.</t>
  </si>
  <si>
    <t>Cell B11</t>
  </si>
  <si>
    <t>This value comes from the data sheet.  It gives you an idea how Low PE ratios have been recently.</t>
  </si>
  <si>
    <t>When entering your projected growth rates you should review the charts previously printed, the rates,</t>
  </si>
  <si>
    <t>how consistent the rates are, analysis forecasts and any other information you have.</t>
  </si>
  <si>
    <t>We also recommend you keep the following in mind:</t>
  </si>
  <si>
    <t>The rate for the next 5 years will usually reflect current growth rates but rarely if ever exceed 20% (0.2).</t>
  </si>
  <si>
    <t>The rate for 5 to 10 years should normally be lower than the current rates.</t>
  </si>
  <si>
    <t>The rate for over 10 years should be 3 or 4 percent, approximately the historic rate of inflation.  After all</t>
  </si>
  <si>
    <t>it is not likely to be reasonable to project a rate of growth much higher than the rate of inflation for</t>
  </si>
  <si>
    <t>periods that are 10 or more years into the future, much less for infinity.</t>
  </si>
  <si>
    <t>Cell B15</t>
  </si>
  <si>
    <t>Enter your projected growth rate for the next 5 years here.</t>
  </si>
  <si>
    <t>Cell B16</t>
  </si>
  <si>
    <t>Cell B17</t>
  </si>
  <si>
    <t>Enter your projected growth rate for years 5 to 10 here.</t>
  </si>
  <si>
    <t>Enter your projected growth rate for the years 10 to infinity here.  We usually use 4% for this cell.</t>
  </si>
  <si>
    <t>Cell B19</t>
  </si>
  <si>
    <t>this cell on the Analysis sheet.  See cells B21, 22 &amp; 23.</t>
  </si>
  <si>
    <r>
      <t>Discount Rate</t>
    </r>
    <r>
      <rPr>
        <sz val="10"/>
        <rFont val="Arial"/>
        <family val="2"/>
      </rPr>
      <t xml:space="preserve">  This reflects the return expected for the investment.</t>
    </r>
  </si>
  <si>
    <t>Valuation</t>
  </si>
  <si>
    <t>Cell I21</t>
  </si>
  <si>
    <t>This cell shows you the calculated intrinsic value of the companies shares, based on your assumptions.</t>
  </si>
  <si>
    <t>Cell I22</t>
  </si>
  <si>
    <t>We like to rate our valuation.  Sometimes it is easy to come up with a start value, and growth rates</t>
  </si>
  <si>
    <t>that we are comfortable with.  Sometimes it is very difficulty.  Therefore, there are times when we feel</t>
  </si>
  <si>
    <t>very comfortable with our valuations and others when we consider them to be highly questionable.</t>
  </si>
  <si>
    <t>E (being not confident at all).  This allows us to record that call so that we know how much to rely on</t>
  </si>
  <si>
    <t>our valuation in the future, assuming nothing has significantly changed.</t>
  </si>
  <si>
    <t>Quality Questions:</t>
  </si>
  <si>
    <t>You will need the data sheets and your other information to help answer these questions.</t>
  </si>
  <si>
    <t>Cell G23</t>
  </si>
  <si>
    <t>Cell G24</t>
  </si>
  <si>
    <t>Cell G25</t>
  </si>
  <si>
    <t>Cell G26</t>
  </si>
  <si>
    <t>Cell G27</t>
  </si>
  <si>
    <t>Rate the quality of the industry.  Sometimes you will find good companies that are in bad industries</t>
  </si>
  <si>
    <t>which make it hard for the shareholders to come out ahead.  If this is so, even if it is a great company,</t>
  </si>
  <si>
    <t>IFC StockValuator Professional by Insight Financial Corporation</t>
  </si>
  <si>
    <t>Company</t>
  </si>
  <si>
    <t>Type of shares</t>
  </si>
  <si>
    <t>Risk Rating</t>
  </si>
  <si>
    <t>Ticker Syn.</t>
  </si>
  <si>
    <t xml:space="preserve">Industry </t>
  </si>
  <si>
    <t>Spec. Industry</t>
  </si>
  <si>
    <t>Y/E month</t>
  </si>
  <si>
    <t>Yield</t>
  </si>
  <si>
    <t>Current Price</t>
  </si>
  <si>
    <t>1 yr. High</t>
  </si>
  <si>
    <t>Current P/E</t>
  </si>
  <si>
    <t>Indicated Dividend</t>
  </si>
  <si>
    <t>1 yr. Low</t>
  </si>
  <si>
    <t>Current EPS</t>
  </si>
  <si>
    <t>MRI</t>
  </si>
  <si>
    <t>Balance Sheet</t>
  </si>
  <si>
    <t>Current Assets</t>
  </si>
  <si>
    <t>Total Assets</t>
  </si>
  <si>
    <t>Current Liabilities</t>
  </si>
  <si>
    <t>Long Term Debt (total)</t>
  </si>
  <si>
    <t>Total Debt</t>
  </si>
  <si>
    <t>Shareholders Equity</t>
  </si>
  <si>
    <t>Income Statement</t>
  </si>
  <si>
    <t>Operating Revenue</t>
  </si>
  <si>
    <t>Total Interest Charges</t>
  </si>
  <si>
    <t>Operating Profit</t>
  </si>
  <si>
    <t>N.I. on Operations</t>
  </si>
  <si>
    <t>Net Income</t>
  </si>
  <si>
    <t>Share Information</t>
  </si>
  <si>
    <t>Revenue per share</t>
  </si>
  <si>
    <t>Rev/share growth</t>
  </si>
  <si>
    <t>Cash flow per share</t>
  </si>
  <si>
    <t>Cash flow/share growth</t>
  </si>
  <si>
    <t>Net earnings on Operations</t>
  </si>
  <si>
    <t>Operational EPS Growth</t>
  </si>
  <si>
    <t>Earnings per share</t>
  </si>
  <si>
    <t>Dividends per share</t>
  </si>
  <si>
    <t>Dividend payout %</t>
  </si>
  <si>
    <t>Share Price (High)</t>
  </si>
  <si>
    <t>Share Price (Low)</t>
  </si>
  <si>
    <t>Share Price (Average)</t>
  </si>
  <si>
    <t>Book Value per share</t>
  </si>
  <si>
    <t>Ratios &amp; Analysis</t>
  </si>
  <si>
    <t>Current Ratio</t>
  </si>
  <si>
    <t>Equity as % of Assets</t>
  </si>
  <si>
    <t>Interest Coverage X's</t>
  </si>
  <si>
    <t>Operating Profit margin</t>
  </si>
  <si>
    <t>Return on Assets</t>
  </si>
  <si>
    <t>N.I. on Invested Capital</t>
  </si>
  <si>
    <t>High PE</t>
  </si>
  <si>
    <t>Low PE</t>
  </si>
  <si>
    <t>Price/sales</t>
  </si>
  <si>
    <t>Price/cashflow</t>
  </si>
  <si>
    <t>Avg. EPS last 3 Years</t>
  </si>
  <si>
    <t>High PE Avg 5yr</t>
  </si>
  <si>
    <t>Low PE Avg 5 yr</t>
  </si>
  <si>
    <t>Analysis</t>
  </si>
  <si>
    <t>Current Share Price</t>
  </si>
  <si>
    <t>Dec</t>
  </si>
  <si>
    <t>Page 2</t>
  </si>
  <si>
    <t>Regression</t>
  </si>
  <si>
    <t>R Sq.</t>
  </si>
  <si>
    <t>EPS Start Value</t>
  </si>
  <si>
    <t>Present Values</t>
  </si>
  <si>
    <t>Growth Rates</t>
  </si>
  <si>
    <t>Value</t>
  </si>
  <si>
    <t>EPS Projection 1Yr.</t>
  </si>
  <si>
    <t>Revenue per Share</t>
  </si>
  <si>
    <t>EPS Projection 2Yr.</t>
  </si>
  <si>
    <t>Cash Flow / Share</t>
  </si>
  <si>
    <t>EPS Projection 3Yr.</t>
  </si>
  <si>
    <t>Earnings per Share</t>
  </si>
  <si>
    <t>EPS Projection 4Yr.</t>
  </si>
  <si>
    <t>Share Price</t>
  </si>
  <si>
    <t>EPS Projection 5Yr.</t>
  </si>
  <si>
    <t>P/E Ratio's</t>
  </si>
  <si>
    <t>EPS Projection 6Yr.</t>
  </si>
  <si>
    <t>Avg. High P/E</t>
  </si>
  <si>
    <t>EPS Projection 7Yr.</t>
  </si>
  <si>
    <t>Avg. Low P/E</t>
  </si>
  <si>
    <t>EPS Projection 8Yr.</t>
  </si>
  <si>
    <t>EPS Projection 9Yr.</t>
  </si>
  <si>
    <t>EPS Projection 10Yr.</t>
  </si>
  <si>
    <t>Projected EPS Growth Rate</t>
  </si>
  <si>
    <t>Totals</t>
  </si>
  <si>
    <t>next 5 years</t>
  </si>
  <si>
    <t>5 to 10 years</t>
  </si>
  <si>
    <t>Future EPS after 10 years</t>
  </si>
  <si>
    <t>After 10 years</t>
  </si>
  <si>
    <t>Divide discount-Growth rate</t>
  </si>
  <si>
    <t>Future EPS value</t>
  </si>
  <si>
    <t>Discount Rate</t>
  </si>
  <si>
    <t>PV of Future EPS</t>
  </si>
  <si>
    <t>Estimated Share Value</t>
  </si>
  <si>
    <t>v cons &amp; cons</t>
  </si>
  <si>
    <t>10-12%</t>
  </si>
  <si>
    <t>Share price/est. value</t>
  </si>
  <si>
    <t>Avg.</t>
  </si>
  <si>
    <t>12-14%</t>
  </si>
  <si>
    <t>H. risk &amp; spec.</t>
  </si>
  <si>
    <t>14-20%</t>
  </si>
  <si>
    <t>ROI on Equity Stability</t>
  </si>
  <si>
    <t>Earnings Stability</t>
  </si>
  <si>
    <t>Dividend Stability</t>
  </si>
  <si>
    <t>One Dollar premise</t>
  </si>
  <si>
    <t>Quality of Industry</t>
  </si>
  <si>
    <t>Current Information</t>
  </si>
  <si>
    <t>Equity % Assets</t>
  </si>
  <si>
    <t>EPS (current)</t>
  </si>
  <si>
    <t>Book Value</t>
  </si>
  <si>
    <t xml:space="preserve">Sales/Share </t>
  </si>
  <si>
    <t>Price/Book value (A)</t>
  </si>
  <si>
    <t>Cash Flow/share</t>
  </si>
  <si>
    <t>3 Yr Avg. EPS</t>
  </si>
  <si>
    <t>P/E Ratio current</t>
  </si>
  <si>
    <t>Price/3 yr avg. EPS (B)</t>
  </si>
  <si>
    <t>P/Sales</t>
  </si>
  <si>
    <t>Cash Flow per Share</t>
  </si>
  <si>
    <t>P/Cash Flow</t>
  </si>
  <si>
    <t>One Dollar Premise</t>
  </si>
  <si>
    <t>Year</t>
  </si>
  <si>
    <t>EPS</t>
  </si>
  <si>
    <t>Dividend/share</t>
  </si>
  <si>
    <t>R.E./Share</t>
  </si>
  <si>
    <t>Price Inc.</t>
  </si>
  <si>
    <t>Price inc/RE inc</t>
  </si>
  <si>
    <t>Comments</t>
  </si>
  <si>
    <t>Professional Analysis</t>
  </si>
  <si>
    <t>Page 3</t>
  </si>
  <si>
    <t>Price as % est. value</t>
  </si>
  <si>
    <t>EPS Operations</t>
  </si>
  <si>
    <t>EPS Growth</t>
  </si>
  <si>
    <t>MGI</t>
  </si>
  <si>
    <t>EPS 3 Yr Growth Rate:</t>
  </si>
  <si>
    <t>Geometric Mean</t>
  </si>
  <si>
    <t>Sales/share</t>
  </si>
  <si>
    <t xml:space="preserve">EPS </t>
  </si>
  <si>
    <t>Simple Average (4 yrs)</t>
  </si>
  <si>
    <t>Geometric Mean (4 Yrs)</t>
  </si>
  <si>
    <t>Simple Average (9 yrs)</t>
  </si>
  <si>
    <t>Geometric Mean (9 Yrs)</t>
  </si>
  <si>
    <t>Z-Score</t>
  </si>
  <si>
    <t>(&lt;1.8=Risky; &gt;3.0=Good)</t>
  </si>
  <si>
    <t>Working Capital / Total Assets X 1.2</t>
  </si>
  <si>
    <t>Current Lia.</t>
  </si>
  <si>
    <t>R.E. / Total Assets X1.4</t>
  </si>
  <si>
    <t>Operating Income / Total Assets X 3.3</t>
  </si>
  <si>
    <t>Retained Earnings</t>
  </si>
  <si>
    <t>Stock Value / Total Liabilities X 0.6</t>
  </si>
  <si>
    <t>Operating Income</t>
  </si>
  <si>
    <t>Sales / Total Assets</t>
  </si>
  <si>
    <t>Common Mkt Cpt</t>
  </si>
  <si>
    <t>Score</t>
  </si>
  <si>
    <t>Total Lia.</t>
  </si>
  <si>
    <t>Sales</t>
  </si>
  <si>
    <t># Pref. Shares</t>
  </si>
  <si>
    <t>Pref. share price</t>
  </si>
  <si>
    <t>Pref. Mkt Cpt.</t>
  </si>
  <si>
    <t># common shares</t>
  </si>
  <si>
    <t>Stock Price Volitility</t>
  </si>
  <si>
    <t>Current</t>
  </si>
  <si>
    <t>12 Month High</t>
  </si>
  <si>
    <t>12 Month Low</t>
  </si>
  <si>
    <t>Price Volitility</t>
  </si>
  <si>
    <t>Avg Last 5 Yrs.</t>
  </si>
  <si>
    <r>
      <t>Notice:</t>
    </r>
    <r>
      <rPr>
        <b/>
        <sz val="10"/>
        <rFont val="Arial"/>
        <family val="0"/>
      </rPr>
      <t xml:space="preserve">  Users of this software are cautioned that it is only a tool to aid you in your </t>
    </r>
  </si>
  <si>
    <t xml:space="preserve">analysis.  It does not replace professional advise or judgment.  All  information </t>
  </si>
  <si>
    <t xml:space="preserve">should be considered together, and judgment should be applied to consider it's  </t>
  </si>
  <si>
    <t>accuracy and completeness before any decisions are made.  Insight Financial Corporation</t>
  </si>
  <si>
    <t xml:space="preserve">and all related parties are not to be considered responsible in any way for any </t>
  </si>
  <si>
    <t>decisions made while using or because of the analysis done using this software.</t>
  </si>
  <si>
    <t>All contents copyright. Insight Financial Corporation. All rights reserved.</t>
  </si>
  <si>
    <t xml:space="preserve">The following instructions will walk you through the process of using  this software.  The </t>
  </si>
  <si>
    <t>discussion of how we evaluate and value different stocks.</t>
  </si>
  <si>
    <t xml:space="preserve">Since you are reading this, it is obvious that you have started excel and brought </t>
  </si>
  <si>
    <t xml:space="preserve">up this file. There is a backup copy of this file in the backup directory created </t>
  </si>
  <si>
    <t>when you unzipped this file.</t>
  </si>
  <si>
    <t>Now you should print this sheet, to make it easier to use.</t>
  </si>
  <si>
    <t xml:space="preserve">Now save the file under a name specific to the stock that you plan to evaluate. </t>
  </si>
  <si>
    <t>We use the ticker symbol with the extension .XLS, but you can use any name.</t>
  </si>
  <si>
    <t>You may have use the scrolling arrows to locate the sheet.</t>
  </si>
  <si>
    <t>are automatic calculations.</t>
  </si>
  <si>
    <t xml:space="preserve">Before you begin you will need a current financial paper and historical financial data.  This </t>
  </si>
  <si>
    <t>historical data can be obtained from various services or the companies financial statements.</t>
  </si>
  <si>
    <t>You probably will not have all the data for all the years, so you will have to enter what you have.</t>
  </si>
  <si>
    <t>Enter the Company data and current information in the top section of the sheet.</t>
  </si>
  <si>
    <t>Enter the companies balance sheet data under the appropriate years.</t>
  </si>
  <si>
    <t>Enter the companies income statement data under the appropriate years.</t>
  </si>
  <si>
    <t xml:space="preserve">Enter the companies per share data under the appropriate years.  You will be typing over </t>
  </si>
  <si>
    <t xml:space="preserve">numbers in some cases.  This is because we inserted numbers so that the trend line charts </t>
  </si>
  <si>
    <t>would hold their formulas. This per share date is the most important data.</t>
  </si>
  <si>
    <t>Some rows [specifically: Revenue per share, Cash flow per share, Earnings on operations ,</t>
  </si>
  <si>
    <r>
      <t xml:space="preserve">amounts with actual amounts, delete the ones that you did not replace </t>
    </r>
    <r>
      <rPr>
        <u val="single"/>
        <sz val="10"/>
        <rFont val="Arial"/>
        <family val="2"/>
      </rPr>
      <t>now</t>
    </r>
    <r>
      <rPr>
        <sz val="10"/>
        <rFont val="Arial"/>
        <family val="0"/>
      </rPr>
      <t>.  This can be</t>
    </r>
  </si>
  <si>
    <t>done by highlighting the cells, putting the mouse pointer  over the highlighted cells, clicking</t>
  </si>
  <si>
    <t>the right mouse button and selecting "clear contents".  Deleting the amounts that you</t>
  </si>
  <si>
    <t>Shareholders Equity vs. Goodwill</t>
  </si>
  <si>
    <t>Amount</t>
  </si>
  <si>
    <t>% of Assets</t>
  </si>
  <si>
    <t>Less: Goodwill</t>
  </si>
  <si>
    <t>Equity less Goodwill</t>
  </si>
  <si>
    <t>Assets less Goodwill</t>
  </si>
  <si>
    <t>Equity - Goodwill / Assets - Goodwill</t>
  </si>
  <si>
    <t>Cell K7</t>
  </si>
  <si>
    <t>Cell C41</t>
  </si>
  <si>
    <t>Data sheet.</t>
  </si>
  <si>
    <t>Enter the amount for goodwill for the most current year here.  Be sure to use the same rounding as you used on the</t>
  </si>
  <si>
    <t>Cell 41</t>
  </si>
  <si>
    <t>After entering a goodwill value in cell C41, this cell will tell you what percentage of assets would be made up by</t>
  </si>
  <si>
    <t>shareholders equity if all the Goodwill were to be written off.</t>
  </si>
  <si>
    <t>on clearing cells).</t>
  </si>
  <si>
    <t>Once you are done, if there are any blank shaded cells, where you have the values from another</t>
  </si>
  <si>
    <t>source, you can enter them in the appropriate cell now.</t>
  </si>
  <si>
    <t>Print the Page now.</t>
  </si>
  <si>
    <t>per share over a ten year period.</t>
  </si>
  <si>
    <t xml:space="preserve">If you get an error message saying "Some trend lines cannot be calculated from data containing </t>
  </si>
  <si>
    <t>negative or zero values.", select OK, but for the items where there are negative values you will have</t>
  </si>
  <si>
    <t>to use chart 1 instead.  (Chart 1 is a linear chart of the same items.)</t>
  </si>
  <si>
    <t>This is an exponential chart (graph) showing average share price and earnings per share</t>
  </si>
  <si>
    <t>over a ten year period.</t>
  </si>
  <si>
    <t>to use chart 2 instead.  (Chart 2 is a linear chart of the same items.)</t>
  </si>
  <si>
    <t xml:space="preserve">Print the chart.  There should be 2 formula boxes to the right of the chart, it may be necessary to </t>
  </si>
  <si>
    <t>move the key with your mouse if either box is covered.</t>
  </si>
  <si>
    <t>Chart 3</t>
  </si>
  <si>
    <r>
      <t>Using the worksheet and chart tabs at the bottom of the screen, click the</t>
    </r>
    <r>
      <rPr>
        <u val="single"/>
        <sz val="10"/>
        <rFont val="Arial"/>
        <family val="2"/>
      </rPr>
      <t xml:space="preserve"> Chart 3</t>
    </r>
    <r>
      <rPr>
        <sz val="10"/>
        <rFont val="Arial"/>
        <family val="0"/>
      </rPr>
      <t xml:space="preserve"> tab.</t>
    </r>
  </si>
  <si>
    <t>Print the chart.  This chart shows each years high and low price.</t>
  </si>
  <si>
    <r>
      <t xml:space="preserve">Using the worksheet and chart tabs at the bottom of the screen, click the </t>
    </r>
    <r>
      <rPr>
        <u val="single"/>
        <sz val="10"/>
        <rFont val="Arial"/>
        <family val="2"/>
      </rPr>
      <t>Analysis</t>
    </r>
    <r>
      <rPr>
        <sz val="10"/>
        <rFont val="Arial"/>
        <family val="0"/>
      </rPr>
      <t xml:space="preserve"> tab.</t>
    </r>
  </si>
  <si>
    <t xml:space="preserve">Use the charts previously printed and the Company Info, enter the growth rates and R sq. </t>
  </si>
  <si>
    <t xml:space="preserve">values for Revenue per share, Cash flow per  share, Earnings per share and Share price.  </t>
  </si>
  <si>
    <t>Now enter the discount rate.  Our recommendations for different risk levels are below</t>
  </si>
  <si>
    <t>Review all the data to determine if the company is a quality company.</t>
  </si>
  <si>
    <t>Add any comments to the comments section at the bottom of the sheet.</t>
  </si>
  <si>
    <t xml:space="preserve"> Management, opportunities outside recommendations, etc.</t>
  </si>
  <si>
    <t>Print the Analysis sheet.</t>
  </si>
  <si>
    <t>Goodwill as a percent of Equity</t>
  </si>
  <si>
    <t>Equity - Goodwill / Equity</t>
  </si>
  <si>
    <t>Cell C43</t>
  </si>
  <si>
    <t>Cell G43</t>
  </si>
  <si>
    <r>
      <t xml:space="preserve">This cell now automatically calculates what percent of Shareholder's equity is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made up by goodwill.</t>
    </r>
  </si>
  <si>
    <t>This cell now automatically calculates what percent of Shareholder's equity is made up by goodwill.</t>
  </si>
  <si>
    <t>Book Value - Goodwill</t>
  </si>
  <si>
    <t>Cell B37</t>
  </si>
  <si>
    <r>
      <t xml:space="preserve">This cell now automatically calculates what percent of Shareholder's equity is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made up by goodwill.  Its value is</t>
    </r>
  </si>
  <si>
    <t>calculated in cell G43 of the Pro sheet.</t>
  </si>
  <si>
    <t>Cell B38</t>
  </si>
  <si>
    <t>This cell calculates what book value per share would be if Goodwill were written off.</t>
  </si>
  <si>
    <t xml:space="preserve">We have added a growth rate category for Book Value per share.  The growth rate and R sq.  value can be found on </t>
  </si>
  <si>
    <t>the Log3 chart.  Enter the growth rate in cell B9, and the R Sq. valuee in cell C9.</t>
  </si>
  <si>
    <t>and C have been moved down 2 rows.</t>
  </si>
  <si>
    <t>Lower Rows</t>
  </si>
  <si>
    <t>Some of the lower rows have been pushed down to make room for the items added above.</t>
  </si>
  <si>
    <t xml:space="preserve">You can now use these sheets to evaluate the company and make decisions </t>
  </si>
  <si>
    <t>for your portfolio.</t>
  </si>
  <si>
    <t>Quality of Valuation (A-E)</t>
  </si>
  <si>
    <t>A-E</t>
  </si>
  <si>
    <t>Changes to New Versions</t>
  </si>
  <si>
    <t>Charts</t>
  </si>
  <si>
    <t>Analysis Sheet</t>
  </si>
  <si>
    <t>the quality of the industry.  Sometimes you will find great companies in poor industries,</t>
  </si>
  <si>
    <t xml:space="preserve">in these cases you should evaluate if you might be better of avoiding the company </t>
  </si>
  <si>
    <t>because of its industry.</t>
  </si>
  <si>
    <t>G27</t>
  </si>
  <si>
    <t>Pro Analysis Sheet</t>
  </si>
  <si>
    <t>B17</t>
  </si>
  <si>
    <t>B13</t>
  </si>
  <si>
    <t>EPS start Value.  This value comes from the Earnings Per Share Number you entered</t>
  </si>
  <si>
    <t>Row 11</t>
  </si>
  <si>
    <t xml:space="preserve">This is the Long Term Debt row.  If Total assets, current Liabilities and </t>
  </si>
  <si>
    <t>Shareholders Equity are entered, this number will be calculated automatically.</t>
  </si>
  <si>
    <t>It equals Total Assets minus Shareholders equity and Current Liabilities.</t>
  </si>
  <si>
    <t>Use this cell to rate the quality of your valuation.</t>
  </si>
  <si>
    <t xml:space="preserve">Log Chart 3.  This is a new chart.  It shows Earnings per share (EPS), Dividends per share and </t>
  </si>
  <si>
    <t>in per share bookvalue.  Use this chart to evaluate if this is fairly true.    If it is not then maybe</t>
  </si>
  <si>
    <t xml:space="preserve">at the top of the Company Info Sheet.  You should not hesitate to replace this with a </t>
  </si>
  <si>
    <t>judgmental value.</t>
  </si>
  <si>
    <t>This rate might not be relevant.  It might be preferable to enter a judgmental number.</t>
  </si>
  <si>
    <t>EPS Credibility Factor</t>
  </si>
  <si>
    <t>Version IFCSTP2A</t>
  </si>
  <si>
    <t xml:space="preserve">Below the Estimated Share Value we added a line for Quality of Industry.  Use this to rate </t>
  </si>
  <si>
    <t>Sometimes it is easy to come up with a quality valuation, other times it is almost Impossible.</t>
  </si>
  <si>
    <t>This bar chart gives you a visual comparison of Earnings Per Share, Dividends, Book Value Per Share</t>
  </si>
  <si>
    <t>Earnings, Dividends and Book Value.</t>
  </si>
  <si>
    <t>If all the columns are not completed, (e.g. you have fewer than 10 years of data, then the EPS Credibility</t>
  </si>
  <si>
    <t>Number of Shares O/S</t>
  </si>
  <si>
    <t>Version IFCSTP2B</t>
  </si>
  <si>
    <t>the items in this row will be calculated by dividing the amounts in row 15 by the amounts in row 21.</t>
  </si>
  <si>
    <t>If you have other values, it is recommended to override the calculated with those values if they are reliable.</t>
  </si>
  <si>
    <t>Dividend / Share</t>
  </si>
  <si>
    <t>In column B enter the dividend growth rate, in column C enter the R sq. value.</t>
  </si>
  <si>
    <r>
      <t>Revenue Per Share</t>
    </r>
    <r>
      <rPr>
        <sz val="8"/>
        <rFont val="Arial"/>
        <family val="2"/>
      </rPr>
      <t xml:space="preserve">:  As long as row 15 (Operating Revenue) and row 21 (Number of shares O/S) have values, </t>
    </r>
  </si>
  <si>
    <r>
      <t>Net Earnings on Operations</t>
    </r>
    <r>
      <rPr>
        <sz val="8"/>
        <rFont val="Arial"/>
        <family val="2"/>
      </rPr>
      <t xml:space="preserve">:  As long as row 18 (N.I. On Operations) and row 21 (Number of shares O/S) have values, </t>
    </r>
  </si>
  <si>
    <t>the items in this row will be calculated by dividing the amounts in row 18 by the amounts in row 21.</t>
  </si>
  <si>
    <r>
      <t>Book Value Per Share</t>
    </r>
    <r>
      <rPr>
        <sz val="8"/>
        <rFont val="Arial"/>
        <family val="2"/>
      </rPr>
      <t xml:space="preserve">:  As long as row 13 (Shareholders Equity) and row 21 (Number of shares O/S) have values, </t>
    </r>
  </si>
  <si>
    <t>the items in this row will be calculated by dividing the amounts in row 13 by the amounts in row 21.</t>
  </si>
  <si>
    <t>will be wrong.</t>
  </si>
  <si>
    <r>
      <t>Important:</t>
    </r>
    <r>
      <rPr>
        <sz val="8"/>
        <rFont val="Arial"/>
        <family val="2"/>
      </rPr>
      <t xml:space="preserve">  Be sure to clear the contents of any cells which do not have a value in them, otherwise the graphs</t>
    </r>
  </si>
  <si>
    <t>Row 21</t>
  </si>
  <si>
    <t xml:space="preserve">Number of Shares Outstanding.  This number is calculated by dividing Net Income (row19) by Earnings </t>
  </si>
  <si>
    <t>enter the number of shares outstanding for all the periods you have the information for.  This row</t>
  </si>
  <si>
    <t>can be handy if you need to manually calculate any per share amounts.  Also, it can be used to</t>
  </si>
  <si>
    <t>observe the companies history regarding issuing and repurchasing stocks.</t>
  </si>
  <si>
    <t>G37</t>
  </si>
  <si>
    <t>Do not hesitate to replace it with a more current number.</t>
  </si>
  <si>
    <t>Incr. (Decr) Shares O/S</t>
  </si>
  <si>
    <t>Row 22</t>
  </si>
  <si>
    <t>Increase (Decrease) Shares Outstanding:  This indicates the change in shares outstanding.</t>
  </si>
  <si>
    <t>If you do not have information for all the years, then ignore the first amount.  This number will indicate if</t>
  </si>
  <si>
    <t>the company is issuing or retiring shares.  We generally consider repurchasing of shares (decrease) as</t>
  </si>
  <si>
    <t>The Tabs for the sheets and Charts have been renamed as follows:</t>
  </si>
  <si>
    <t xml:space="preserve">          share.  By splitting Revenue per share out into a separate chart, the scales improved.</t>
  </si>
  <si>
    <t>Data (Formerly the Company Info Sheet)</t>
  </si>
  <si>
    <r>
      <t>Chart 1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CH1</t>
    </r>
    <r>
      <rPr>
        <sz val="8"/>
        <rFont val="Arial"/>
        <family val="2"/>
      </rPr>
      <t>.</t>
    </r>
  </si>
  <si>
    <r>
      <t>Chart 2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CH2</t>
    </r>
    <r>
      <rPr>
        <sz val="8"/>
        <rFont val="Arial"/>
        <family val="2"/>
      </rPr>
      <t>.</t>
    </r>
  </si>
  <si>
    <r>
      <t>Chart 3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CH3</t>
    </r>
    <r>
      <rPr>
        <sz val="8"/>
        <rFont val="Arial"/>
        <family val="2"/>
      </rPr>
      <t>.</t>
    </r>
  </si>
  <si>
    <r>
      <t>Exp. 1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Log1A</t>
    </r>
    <r>
      <rPr>
        <sz val="8"/>
        <rFont val="Arial"/>
        <family val="2"/>
      </rPr>
      <t xml:space="preserve"> &amp; </t>
    </r>
    <r>
      <rPr>
        <u val="single"/>
        <sz val="8"/>
        <rFont val="Arial"/>
        <family val="2"/>
      </rPr>
      <t>Log1B</t>
    </r>
    <r>
      <rPr>
        <sz val="8"/>
        <rFont val="Arial"/>
        <family val="2"/>
      </rPr>
      <t>.  Log1A shows revenue per share and Log1B includes cash flow and earnings per</t>
    </r>
  </si>
  <si>
    <r>
      <t>Exp. 2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Log2</t>
    </r>
    <r>
      <rPr>
        <sz val="8"/>
        <rFont val="Arial"/>
        <family val="2"/>
      </rPr>
      <t>.</t>
    </r>
  </si>
  <si>
    <r>
      <t>Log 3</t>
    </r>
    <r>
      <rPr>
        <sz val="8"/>
        <rFont val="Arial"/>
        <family val="2"/>
      </rPr>
      <t xml:space="preserve"> is a new chart discussed below.</t>
    </r>
  </si>
  <si>
    <r>
      <t>Bar1</t>
    </r>
    <r>
      <rPr>
        <sz val="8"/>
        <rFont val="Arial"/>
        <family val="2"/>
      </rPr>
      <t xml:space="preserve"> is a new bar chart discussed below.</t>
    </r>
  </si>
  <si>
    <r>
      <t>Company Info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Data</t>
    </r>
    <r>
      <rPr>
        <sz val="8"/>
        <rFont val="Arial"/>
        <family val="2"/>
      </rPr>
      <t>.</t>
    </r>
  </si>
  <si>
    <r>
      <t>Analysis</t>
    </r>
    <r>
      <rPr>
        <sz val="8"/>
        <rFont val="Arial"/>
        <family val="2"/>
      </rPr>
      <t xml:space="preserve"> is still </t>
    </r>
    <r>
      <rPr>
        <u val="single"/>
        <sz val="8"/>
        <rFont val="Arial"/>
        <family val="2"/>
      </rPr>
      <t>Analysis</t>
    </r>
    <r>
      <rPr>
        <sz val="8"/>
        <rFont val="Arial"/>
        <family val="2"/>
      </rPr>
      <t>.</t>
    </r>
  </si>
  <si>
    <r>
      <t>Pro Analysis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Pro</t>
    </r>
    <r>
      <rPr>
        <sz val="8"/>
        <rFont val="Arial"/>
        <family val="2"/>
      </rPr>
      <t>.</t>
    </r>
  </si>
  <si>
    <t>These tab changes were made so that  more tabs could appear on the screen and horizontal scrolling would be reduced.</t>
  </si>
  <si>
    <t>Ch3</t>
  </si>
  <si>
    <t>Log3</t>
  </si>
  <si>
    <t>Formerly chart 3, this chart is now on an Exponential scale.</t>
  </si>
  <si>
    <t>there is a hidden accounting concern.  Also use this chart to view the dividend history.</t>
  </si>
  <si>
    <t>You might wish to enter thousands, millions etc. here.</t>
  </si>
  <si>
    <t>Do not hesitate to override this number if you wish.</t>
  </si>
  <si>
    <t>regularly issues significant numbers of shares, it might be cause for concern, while a one time issue might be in</t>
  </si>
  <si>
    <t>shareholders interest.  However, these are only considerations not hard and fast rules.</t>
  </si>
  <si>
    <t>EPS Credibility Factor:  This line equals current Book Value Per Share minus previous period</t>
  </si>
  <si>
    <t xml:space="preserve">investigation may be warranted.  Other likely items that may effect this number include management options </t>
  </si>
  <si>
    <t>Book Value / share</t>
  </si>
  <si>
    <t>Cell A9</t>
  </si>
  <si>
    <t>Col A, B &amp; C.</t>
  </si>
  <si>
    <t xml:space="preserve">To make room for the book value per share growth rate and improve the spacing, some of the items in Columes A, B </t>
  </si>
  <si>
    <t xml:space="preserve">and prior period adjustments.  These issues could be a positive factor, a significant concern or not really important.  </t>
  </si>
  <si>
    <r>
      <t xml:space="preserve">for using IFC Stockvaluator. </t>
    </r>
    <r>
      <rPr>
        <b/>
        <u val="single"/>
        <sz val="10"/>
        <rFont val="Arial"/>
        <family val="2"/>
      </rPr>
      <t xml:space="preserve"> http://www.heinzegroup.com</t>
    </r>
  </si>
  <si>
    <r>
      <t xml:space="preserve">Be sure to visit our web site and read </t>
    </r>
    <r>
      <rPr>
        <b/>
        <u val="single"/>
        <sz val="10"/>
        <rFont val="Arial"/>
        <family val="2"/>
      </rPr>
      <t>Financial Insight</t>
    </r>
    <r>
      <rPr>
        <b/>
        <sz val="10"/>
        <rFont val="Arial"/>
        <family val="0"/>
      </rPr>
      <t xml:space="preserve"> which now has a section with tips</t>
    </r>
  </si>
  <si>
    <t>a good thing indicating that management is acting in the interest of shareholders.  Conversely, if a company</t>
  </si>
  <si>
    <t>EPS, especially if it happens regularly, might indicate an accounting issue, and therefore further</t>
  </si>
  <si>
    <t>This is one of the many judgment calls that you must make.</t>
  </si>
  <si>
    <t>and the EPS Credibility factor.  It can help you identify the significance of the EPS Credibility in relation</t>
  </si>
  <si>
    <t>Bar1</t>
  </si>
  <si>
    <t xml:space="preserve">is discussed above in that section.  This chart will also let you see the relationship between </t>
  </si>
  <si>
    <t>Book Value per Share plus Earnings Per Share Minus Dividends per Share plus an adjustment factor for shares issued</t>
  </si>
  <si>
    <t>should equal zero.  Use this number as a guide to confirm the credibility of the companies Earnings Per Share (EPS).</t>
  </si>
  <si>
    <t>or redeemed.  While this is not the most accurate calculation, especially the adjustment factor, in theory this number</t>
  </si>
  <si>
    <t>Factor for the first year will be incorrect and that years value should be ignored.</t>
  </si>
  <si>
    <r>
      <t>Instructions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Directions</t>
    </r>
    <r>
      <rPr>
        <sz val="8"/>
        <rFont val="Arial"/>
        <family val="2"/>
      </rPr>
      <t>.</t>
    </r>
  </si>
  <si>
    <r>
      <t>Updates</t>
    </r>
    <r>
      <rPr>
        <sz val="8"/>
        <rFont val="Arial"/>
        <family val="2"/>
      </rPr>
      <t xml:space="preserve"> is this new sheet to tell you about the upgrades.</t>
    </r>
  </si>
  <si>
    <r>
      <t>Bar2</t>
    </r>
    <r>
      <rPr>
        <sz val="8"/>
        <rFont val="Arial"/>
        <family val="2"/>
      </rPr>
      <t xml:space="preserve"> is a new bar chart discussed below.</t>
    </r>
  </si>
  <si>
    <t>Bar2</t>
  </si>
  <si>
    <t>This bar chart gives you a visual comparison of the total number of shares outstanding.  The data comes from row 21</t>
  </si>
  <si>
    <t>outstanding might be cause for concern and would definitely require further investigation.</t>
  </si>
  <si>
    <t xml:space="preserve">of the Data sheet.  This information will indicate if the company is issuing or retiring shares.  There are no hard rules, but </t>
  </si>
  <si>
    <t xml:space="preserve">we generally consider repurchasing of shares as an indication that management is looking out for shareholders </t>
  </si>
  <si>
    <t xml:space="preserve">per Share (row29). However, this might not be totally accurate, so we recommend that you manually </t>
  </si>
  <si>
    <t>Row 40</t>
  </si>
  <si>
    <t>A positive number might indicate that EPS are overstated while a negative number might indicate that EPS</t>
  </si>
  <si>
    <t>are understated.  A small number is probably not important, however, a significant number in relation to</t>
  </si>
  <si>
    <t xml:space="preserve">book value per share.  In theory, EPS should equal approximately Dividends per share plus the change </t>
  </si>
  <si>
    <t>to Earnings and to Book Value.  Earnings Credibility Factor comes from Row 40 of the Data sheet and</t>
  </si>
  <si>
    <t>issue shares and either avoided issuing more debt or retired some debt.  However, regular significant increases in shares</t>
  </si>
  <si>
    <t>I22</t>
  </si>
  <si>
    <t>Quality of Valuation (A-E).</t>
  </si>
  <si>
    <t>This number is now automatically inputted with the value in cell K21 of the Data sheet.</t>
  </si>
  <si>
    <r>
      <t xml:space="preserve">Be sure to visit our web site and read </t>
    </r>
    <r>
      <rPr>
        <b/>
        <u val="single"/>
        <sz val="10"/>
        <rFont val="Arial"/>
        <family val="2"/>
      </rPr>
      <t>Financial Insight</t>
    </r>
    <r>
      <rPr>
        <b/>
        <sz val="10"/>
        <rFont val="Arial"/>
        <family val="0"/>
      </rPr>
      <t xml:space="preserve"> that now has a section with tips</t>
    </r>
  </si>
  <si>
    <t>plus the Updates section which contains information on the updates that were added</t>
  </si>
  <si>
    <t>after the manuals were produced.</t>
  </si>
  <si>
    <t>Instructions for using Stockvaluator, by Insight Financial Corporation.</t>
  </si>
  <si>
    <t>The Updates sheet (see tab below) discusses new items added in newer versions.</t>
  </si>
  <si>
    <r>
      <t>Data</t>
    </r>
    <r>
      <rPr>
        <u val="single"/>
        <sz val="10"/>
        <rFont val="Arial"/>
        <family val="2"/>
      </rPr>
      <t xml:space="preserve"> (formerly Company Info sheet)</t>
    </r>
  </si>
  <si>
    <r>
      <t>Using the worksheet and chart tabs at the bottom of the screen, click the Data</t>
    </r>
    <r>
      <rPr>
        <sz val="10"/>
        <rFont val="Arial"/>
        <family val="2"/>
      </rPr>
      <t xml:space="preserve"> tab.</t>
    </r>
  </si>
  <si>
    <r>
      <t xml:space="preserve">When completing the data on this sheet, do not enter anything in the </t>
    </r>
    <r>
      <rPr>
        <u val="single"/>
        <sz val="10"/>
        <rFont val="Arial"/>
        <family val="2"/>
      </rPr>
      <t>shaded cells</t>
    </r>
    <r>
      <rPr>
        <sz val="10"/>
        <rFont val="Arial"/>
        <family val="0"/>
      </rPr>
      <t xml:space="preserve">, as they </t>
    </r>
  </si>
  <si>
    <t>Long Term Debt is automatically calculated.  However, it will only be accurate if you have</t>
  </si>
  <si>
    <t>accept the calculated values or enter you own values.</t>
  </si>
  <si>
    <t>Operating profit is discussed in the manual.  We usually use Earnings before interest, tax,</t>
  </si>
  <si>
    <t xml:space="preserve">Dividends per share, Book Value per share Share Price (High) and Share Price (low), </t>
  </si>
  <si>
    <t xml:space="preserve">This is so that the charts would hold trend lines.  If you have not replaced all of these </t>
  </si>
  <si>
    <r>
      <t xml:space="preserve">did not replace is </t>
    </r>
    <r>
      <rPr>
        <u val="single"/>
        <sz val="10"/>
        <rFont val="Arial"/>
        <family val="2"/>
      </rPr>
      <t>very important</t>
    </r>
    <r>
      <rPr>
        <sz val="10"/>
        <rFont val="Arial"/>
        <family val="0"/>
      </rPr>
      <t>, as the old data would create incorrect analysis.</t>
    </r>
  </si>
  <si>
    <t>This is an exponential chart (graph) showing sales per share over a 10 year period.</t>
  </si>
  <si>
    <r>
      <t xml:space="preserve">Using the worksheet and chart tabs at the bottom of the screen, click the </t>
    </r>
    <r>
      <rPr>
        <u val="single"/>
        <sz val="10"/>
        <rFont val="Arial"/>
        <family val="2"/>
      </rPr>
      <t>Log 1A</t>
    </r>
    <r>
      <rPr>
        <sz val="10"/>
        <rFont val="Arial"/>
        <family val="0"/>
      </rPr>
      <t xml:space="preserve"> tab.</t>
    </r>
  </si>
  <si>
    <t>move the key or the box with your mouse if anything is covered.</t>
  </si>
  <si>
    <t>This is an exponential chart (graph) showing cash flow per share and earnings</t>
  </si>
  <si>
    <r>
      <t xml:space="preserve">Using the worksheet and chart tabs at the bottom of the screen, click the </t>
    </r>
    <r>
      <rPr>
        <u val="single"/>
        <sz val="10"/>
        <rFont val="Arial"/>
        <family val="2"/>
      </rPr>
      <t>Log 1B</t>
    </r>
    <r>
      <rPr>
        <sz val="10"/>
        <rFont val="Arial"/>
        <family val="0"/>
      </rPr>
      <t xml:space="preserve"> tab.</t>
    </r>
  </si>
  <si>
    <r>
      <t>Log 2</t>
    </r>
    <r>
      <rPr>
        <b/>
        <sz val="10"/>
        <rFont val="Arial"/>
        <family val="2"/>
      </rPr>
      <t xml:space="preserve"> (Formerly Exp Chart 2)</t>
    </r>
  </si>
  <si>
    <r>
      <t>Log 1B</t>
    </r>
    <r>
      <rPr>
        <b/>
        <sz val="10"/>
        <rFont val="Arial"/>
        <family val="2"/>
      </rPr>
      <t xml:space="preserve"> ( Formerly Exp Chart 1)</t>
    </r>
  </si>
  <si>
    <r>
      <t>Using the worksheet and chart tabs at the bottom of the screen, click Log 2</t>
    </r>
    <r>
      <rPr>
        <sz val="10"/>
        <rFont val="Arial"/>
        <family val="0"/>
      </rPr>
      <t xml:space="preserve"> tab.</t>
    </r>
  </si>
  <si>
    <t>move the key or a box with your mouse if any are covered.</t>
  </si>
  <si>
    <t>This was a linear chart (it is now exponential) showing share price range over a ten year period.</t>
  </si>
  <si>
    <t>Note: This chart is not suitable for doing technical analysis, however, it does give a visual view</t>
  </si>
  <si>
    <t>of the shares long term activity.</t>
  </si>
  <si>
    <t>Print the chart.</t>
  </si>
  <si>
    <t>Data Sheet Cell Discussion</t>
  </si>
  <si>
    <t xml:space="preserve">These instructions are a summary only.  They were updated with Version 2A.  </t>
  </si>
  <si>
    <t>Cell B2</t>
  </si>
  <si>
    <t>The following further discusses the cells and rows on the Data Sheet:</t>
  </si>
  <si>
    <t>Enter the Company name here.</t>
  </si>
  <si>
    <t>Cell B3</t>
  </si>
  <si>
    <t>Cell B4</t>
  </si>
  <si>
    <t>Cell B5</t>
  </si>
  <si>
    <t>Enter the general Industry.  Well usually break this down into Multi Sector, Finance, Utilities,</t>
  </si>
  <si>
    <t>Total Margin</t>
  </si>
  <si>
    <t>Cell G7</t>
  </si>
  <si>
    <t>This cell is automatically calculated.  It calculated the overall margin (Net Income/Operating Revenue) for the company</t>
  </si>
  <si>
    <t>for the most recent year.</t>
  </si>
  <si>
    <t>Consumer, Resources and Manufacturing.  You can use whatever categories you wish.</t>
  </si>
  <si>
    <t>Enter the current stock price here.</t>
  </si>
  <si>
    <t>Enter the indicated dividend here.  It should be available from many sources including the newspaper.</t>
  </si>
  <si>
    <t>Enter the type of shares you are looking at.  This will usually be common shares.</t>
  </si>
  <si>
    <t>Enter a more specific industry description than the one you entered in cell B3.</t>
  </si>
  <si>
    <t>Enter the one year high share price.  This should be available from many sources.</t>
  </si>
  <si>
    <t>Enter the one year low share price.  This should be available from many sources.</t>
  </si>
  <si>
    <t>Cell I2</t>
  </si>
  <si>
    <t>Cell I3</t>
  </si>
  <si>
    <t>Cell I4</t>
  </si>
  <si>
    <t>Cell I5</t>
  </si>
  <si>
    <t>Enter your risk rating.  We usually use MPL's ratings of Very Conservative, Conservative, Average,</t>
  </si>
  <si>
    <t>Higher Risk and Speculative.  You can use any rating you choose.</t>
  </si>
  <si>
    <t>Most recent Y/E</t>
  </si>
  <si>
    <t xml:space="preserve">Most Recent Y/E.  Enter the year of the last fiscal year end of the company.  The years in row 6 </t>
  </si>
  <si>
    <t>will be based on this.</t>
  </si>
  <si>
    <t>Enter the month of the companies fiscal year end here.</t>
  </si>
  <si>
    <t>Cell K2</t>
  </si>
  <si>
    <t>Cell K3</t>
  </si>
  <si>
    <t>Cell K4</t>
  </si>
  <si>
    <t>Cell K5</t>
  </si>
  <si>
    <t>Enter the companies ticker symbol here.</t>
  </si>
  <si>
    <t>This cell will calculate the stocks Current Price Earnings ratio based on the current EPS and current</t>
  </si>
  <si>
    <t>share price.</t>
  </si>
  <si>
    <t xml:space="preserve">The cell calculates the MRI ratio.  This is an MPL ratio that divides PE by dividend yield.  Normally, </t>
  </si>
  <si>
    <t>the lower the value, the lower the price risk.</t>
  </si>
  <si>
    <t>Row 6</t>
  </si>
  <si>
    <t>Row 8</t>
  </si>
  <si>
    <t>Row 9</t>
  </si>
  <si>
    <t>Row 10</t>
  </si>
  <si>
    <t>Row 12</t>
  </si>
  <si>
    <t>Row 13</t>
  </si>
  <si>
    <t>Row 15</t>
  </si>
  <si>
    <t>Row 16</t>
  </si>
  <si>
    <t>Row 17</t>
  </si>
  <si>
    <t>Row 18</t>
  </si>
  <si>
    <t>Row 19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</si>
  <si>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</si>
  <si>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</si>
  <si>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</si>
  <si>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</si>
  <si>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</si>
  <si>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</si>
  <si>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</si>
  <si>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</si>
  <si>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</si>
  <si>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</si>
  <si>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Row 33</t>
  </si>
  <si>
    <t>Row 34</t>
  </si>
  <si>
    <t>Row 35</t>
  </si>
  <si>
    <t>Row 37</t>
  </si>
  <si>
    <t>Row 38</t>
  </si>
  <si>
    <t>Row 39</t>
  </si>
  <si>
    <t>Row 41</t>
  </si>
  <si>
    <t>Row 42</t>
  </si>
  <si>
    <t>Row 43</t>
  </si>
  <si>
    <t>Row 44</t>
  </si>
  <si>
    <t>Row 45</t>
  </si>
  <si>
    <t>Row 46</t>
  </si>
  <si>
    <t>Row 47</t>
  </si>
  <si>
    <t>This row will automatically show the years being evaluated.  It starts with the value in cell I4 and works</t>
  </si>
  <si>
    <t>back.  Sometimes, near the end of the fiscal year, we use estimated data for the last year.  To do that</t>
  </si>
  <si>
    <t>cell K6, where (Year) is the year almost completed.</t>
  </si>
  <si>
    <t>Enter the total Current Assets for each year in this row.</t>
  </si>
  <si>
    <t>Enter the Total Assets for each year in this row.</t>
  </si>
  <si>
    <t>Enter the total Current Liabilities for each year in this row.</t>
  </si>
  <si>
    <t>Total Liabilities.  As long as Total Assets, Current Liabilities and Shareholders Equity are entered for</t>
  </si>
  <si>
    <t xml:space="preserve">best interest.  A one time large share issue may mean that the company took advantage of a favorable market to </t>
  </si>
  <si>
    <t>You should use these instructions and also refer to the manual for further explanations and descriptions</t>
  </si>
  <si>
    <t>Using These Instructions:</t>
  </si>
  <si>
    <t>Balance Sheet Quality</t>
  </si>
  <si>
    <t>Outside Influence</t>
  </si>
  <si>
    <t>Geographical Diversity</t>
  </si>
  <si>
    <t>Cell G28</t>
  </si>
  <si>
    <t xml:space="preserve">Evaluate the quality of the balance sheet and enter your opinion here.  Main considerations are the level of debt and the </t>
  </si>
  <si>
    <t>quality of the assets (e.g. are the assets subject to being written down).</t>
  </si>
  <si>
    <t>Evaluate how well diversified the company is and enter your opinion here.  Consider if the company can be severly</t>
  </si>
  <si>
    <t>effected by events in a specific region (or sector for that mater).</t>
  </si>
  <si>
    <t>Cell G30</t>
  </si>
  <si>
    <t>opinion as to wether this is a concern or not.</t>
  </si>
  <si>
    <t xml:space="preserve">Evaluate if the company is significantly influenced by an outside force like government or other regulator etc..  Enter your </t>
  </si>
  <si>
    <t xml:space="preserve">manual has further discussion of the different cells, plus  a </t>
  </si>
  <si>
    <t>have amounts filled in for the last 5 years before you started.</t>
  </si>
  <si>
    <t>Clear the contents of all shaded cells that say either "DIV/0!" or "-".  (See step 8 for instructions</t>
  </si>
  <si>
    <t>This cell will calculate the stocks dividend yield based on the indicated dividend and current share price.</t>
  </si>
  <si>
    <t>we manually enter the year for the last complete year in cell J6, then enter Est. (Year) in</t>
  </si>
  <si>
    <t>Enter the Operating Revenue for each year in this row.  This is usually Total Revenue or Sales.</t>
  </si>
  <si>
    <t>per share for recent years and applying the difference to the current year.</t>
  </si>
  <si>
    <t xml:space="preserve">by dividing N.I. From operations (row 18) by the Number of shares Outstanding (row 21). </t>
  </si>
  <si>
    <t>per share for each year.</t>
  </si>
  <si>
    <t>happy a ratio above 1.</t>
  </si>
  <si>
    <t>the shareholders, the amounts that make up Shareholders Equity and Liabilities.  This row tells you what</t>
  </si>
  <si>
    <t xml:space="preserve">Print the chart.  There should be 3 formula boxes to the right of the chart, it may be necessary to </t>
  </si>
  <si>
    <t>These can be obtained from the formulas of the charts.</t>
  </si>
  <si>
    <t>Enter yes or no (or something else you find meaningful).  Has the company had a stable return on equity.</t>
  </si>
  <si>
    <t>Enter yes or no (or something else you find meaningful).  Has the company had stable earnings.</t>
  </si>
  <si>
    <t>Enter yes or no (or something else you find meaningful).  Has the company had a stable dividends.</t>
  </si>
  <si>
    <t>you might want to reconsider because of the industry.</t>
  </si>
  <si>
    <t>If there is more than one class, as long as they all have similar (or near similar values), override it with</t>
  </si>
  <si>
    <t xml:space="preserve">the total for all the share. Otherwise, you will have to calculate the total Common market capitalization </t>
  </si>
  <si>
    <t>Print the Pro Analysis sheet.</t>
  </si>
  <si>
    <t>Pro (Formerly Pro Analysis)</t>
  </si>
  <si>
    <t>entered accurate data for Total Assets, Current Liabilities and Shareholders Equity. You can</t>
  </si>
  <si>
    <t>depreciation and amortization (EBITDA), or Earnings before interest and taxes (EBIT).</t>
  </si>
  <si>
    <t>There are varying opinions on how to determine Operating Profit.</t>
  </si>
  <si>
    <t>Enter the current Earnings per share here.  It should be available from several sources.</t>
  </si>
  <si>
    <t>(row 29).  If you have more accurate data you should override the calculations, otherwise accept them.</t>
  </si>
  <si>
    <t>This row is atomically calculated.  It gives you an indication of the change in revenue per share each year.</t>
  </si>
  <si>
    <t>This row is atomically calculated.  It gives you an indication of the change in cash flow per share each</t>
  </si>
  <si>
    <t>This row is atomically calculated.  It gives you an indication of the change in earnings on operations</t>
  </si>
  <si>
    <t>This row is atomically calculated.  It divides Dividend per share (row 30) by Net Earnings on operations</t>
  </si>
  <si>
    <t>This row is atomically calculated.  It adds the high share price (row 33) to the low share price (row 34)</t>
  </si>
  <si>
    <t>an indication of a companies ability to cover its current obligations.  Traditional wisdom suggested that</t>
  </si>
  <si>
    <t>this ratio should be above 2.  However, with solid companies with good borrowing capacity, we are usually</t>
  </si>
  <si>
    <t>be capable of covering its financing obligations.  Traditional wisdom says a ratio of 3 or higher is good.</t>
  </si>
  <si>
    <r>
      <t>Log 1A</t>
    </r>
    <r>
      <rPr>
        <b/>
        <sz val="10"/>
        <rFont val="Arial"/>
        <family val="2"/>
      </rPr>
      <t xml:space="preserve"> (Formerly Exp Chart 1)</t>
    </r>
  </si>
  <si>
    <t xml:space="preserve">Print the chart.  There should be formula box to the right of the chart, it may be necessary to </t>
  </si>
  <si>
    <t>For example, 0.100x would be 10%.  The R2 number tells you how straight the line is.  For example</t>
  </si>
  <si>
    <t>R2 of 1.0 is a straight line, 0.90 is fairly straight and 0.5 is not straight at all.  The closer the R2 number</t>
  </si>
  <si>
    <t>Specifically, it will help you determine the significance in the earnings credibility factor in relation to</t>
  </si>
  <si>
    <t>or override it with a value you consider more reflective of what you would be if this were a normal year,</t>
  </si>
  <si>
    <t>assuming the current year is not normal, or a value that you consider a more reasonable starting point.</t>
  </si>
  <si>
    <t>We use this cell to make a judgmental rating of our valuation on a scale of A (being very confident) to</t>
  </si>
  <si>
    <t>Income Taxes</t>
  </si>
  <si>
    <t>Income Tax Analysis</t>
  </si>
  <si>
    <t>Effective Tax Rate</t>
  </si>
  <si>
    <t>Version IFCSTP2C</t>
  </si>
  <si>
    <t>Row 20</t>
  </si>
  <si>
    <t>Insert the corporations Income taxes here.</t>
  </si>
  <si>
    <t>Row 53</t>
  </si>
  <si>
    <t>Row 54</t>
  </si>
  <si>
    <t>Row 55</t>
  </si>
  <si>
    <t>Row 56</t>
  </si>
  <si>
    <t>This row is automatically entered.  It shows the year.</t>
  </si>
  <si>
    <t>This row is automatically entered.  It shows the Net Income for the year from the Data sheet.</t>
  </si>
  <si>
    <t>This row is automatically entered.  It shows the Income taxes from the data sheet.</t>
  </si>
  <si>
    <t>This row is automatically entered.  It calculates efective tax rate for the year.  Reviewing the effective</t>
  </si>
  <si>
    <t xml:space="preserve">tax rate helps confirm the reasonableness of the companies imcome.  An unreasonably low tax rate </t>
  </si>
  <si>
    <t>that happens with any consittently might cause you to wonder how realistic the net income numbers really are.</t>
  </si>
  <si>
    <t>We answer the following to help us determine or confirm the companies quality.  Yes answers are good.</t>
  </si>
  <si>
    <t>Does the company meet the one dollar premise test.  If the value in cell I26 is 1.0 or greater answer yes.</t>
  </si>
  <si>
    <t>One dollar premise is discussed further in the manual notes.</t>
  </si>
  <si>
    <t>amortization (EBITDA).  However, what you use is a personal judgment call.</t>
  </si>
  <si>
    <t>a year, this row is automatically calculated.  Do not hesitate to manually override this row if you have</t>
  </si>
  <si>
    <t>better data.  If any of the above listed cells (total assets, current Liabilities and shareholders equity)</t>
  </si>
  <si>
    <t>are not entered correctly, the calculated value will be wrong.</t>
  </si>
  <si>
    <t>Total Debt.  This is the total of Current Liabilities and Long term Debt, calculated automatically.</t>
  </si>
  <si>
    <t>Enter the Shareholders Equity for each year in this row.</t>
  </si>
  <si>
    <t>Enter the Operating Profit here.  We usually use Earnings before interest, taxes, depreciation and</t>
  </si>
  <si>
    <t>However, sometimes we have access to Sales less non-operational income, which is preferable.</t>
  </si>
  <si>
    <t>Enter the Total Interest expenses for each year in this row, if you have it.</t>
  </si>
  <si>
    <t>Enter the Net Income on Operations for each year in this row.  This should be Net Income less income</t>
  </si>
  <si>
    <t xml:space="preserve">from non-continued operations and Extra-Ordinary items.  Many services provide some sort of version of </t>
  </si>
  <si>
    <t>version of this.  We usually use the best that we have.</t>
  </si>
  <si>
    <t xml:space="preserve">Enter the Net Income for each year in this row.  This will usually, but not always be the same as Net </t>
  </si>
  <si>
    <t>Income from operations.</t>
  </si>
  <si>
    <t>This row is automatically calculated by dividing the Net Income (row 19) by the Earnings per share</t>
  </si>
  <si>
    <t>This row is automatically calculated by deducting the previous years shares Outstanding from the</t>
  </si>
  <si>
    <t>current years shares outstanding.</t>
  </si>
  <si>
    <t>Enter the Revenue per share for each year in this row.</t>
  </si>
  <si>
    <t>year.</t>
  </si>
  <si>
    <t xml:space="preserve">Enter the Earnings on Operations for each year in this row.  If you do not have it, it can be calculated </t>
  </si>
  <si>
    <t>Enter the Cash Flow Per Share for each year in this row.  If you are missing the data for one year it may</t>
  </si>
  <si>
    <t>be possible to estimate it by looking at the difference in cash flow per share and earnings on operations</t>
  </si>
  <si>
    <t>Enter the Dividend per share for each year in this row.</t>
  </si>
  <si>
    <t>(row 27).</t>
  </si>
  <si>
    <t>Enter the High share price for each year in this row.</t>
  </si>
  <si>
    <t>Enter the Low share price for each year in this row.</t>
  </si>
  <si>
    <t>then divides the total by 2.</t>
  </si>
  <si>
    <t>Enter the Book Value (or Shareholders equity) for each year in this row.  It can also be calculated by</t>
  </si>
  <si>
    <t>dividing Shareholders equity (row 13) by the Shares outstanding (row 21).</t>
  </si>
  <si>
    <t>Enter the Earnings per share for each year in this row. It can also be calculated by dividing earnings per</t>
  </si>
  <si>
    <t>IFC Stockvaluator Instructions (Pro Version 2A)</t>
  </si>
  <si>
    <t>share by the shares outstanding (row 21).</t>
  </si>
  <si>
    <t>This row is automatically calculated by dividing Current Assets (row 8) by Current Liabilities (row 10).</t>
  </si>
  <si>
    <t>Today this ratio is called the Working Capital ratio, but it will always be the Current Ratio to us.  It is</t>
  </si>
  <si>
    <t xml:space="preserve">This row is automatically calculated by dividing Shareholders Equity (row 13) by Total Assets (row 9).  </t>
  </si>
  <si>
    <t>It is a measure of the amount of debt a company has.  The companies assets are usually financed by</t>
  </si>
  <si>
    <t xml:space="preserve">percentage is financed by the Shareholders.  The higher the percentage, the more solid the company </t>
  </si>
  <si>
    <t>plus the easier it will be to borrow when necessary.  We prefer to see this amount at 50% or higher.</t>
  </si>
  <si>
    <t xml:space="preserve">This row is automatically calculated by adding N.I. On Operations (row 18) to Interest charges (row 6)   </t>
  </si>
  <si>
    <t>and dividing the total by N.I. On operations (row18).  The higher the value the more the company should</t>
  </si>
  <si>
    <t>This is a new calculation that we are currently testing but have included in version 2A.</t>
  </si>
  <si>
    <t>This row is automatically calculated by dividing Operating Profit (row 17) by Operating Revenue (row 15)</t>
  </si>
  <si>
    <t>then multiplying that by 100.</t>
  </si>
  <si>
    <t>This row is automatically calculated by Net Income (row 19) by Total Assets (row 9) then multiplying</t>
  </si>
  <si>
    <t>that by 100.</t>
  </si>
  <si>
    <t>Simple EPS Cred. Factor</t>
  </si>
  <si>
    <t>Simple EPS Cred. Factor:  This is simular to the EPS credibility Factor calculated on line 40, however, it does not include an</t>
  </si>
  <si>
    <t xml:space="preserve">adjustment for shares issued or redeemed.  If there is a significant value in the regular EPS credibility factor (line 40) but </t>
  </si>
  <si>
    <t>not for the simple EPS cred. Factor (line41) it may mean that a lot of shares were issued for a value significantly different</t>
  </si>
  <si>
    <t>than the market value of the shares.</t>
  </si>
  <si>
    <t xml:space="preserve">This row is automatically calculated by dividing N.I. on operations (row 18) by Shareholders Equity  </t>
  </si>
  <si>
    <t>(row 13) then multiplying that by 100.</t>
  </si>
  <si>
    <t>This row is automatically calculated by dividing Share price high (row 32) by N.I. on operations (row 27).</t>
  </si>
  <si>
    <t>This row is automatically calculated by dividing Share price low (row 33) by N.I. on operations (row 27).</t>
  </si>
  <si>
    <t>This row is automatically calculated by dividing the Average Share Price (row 34) by the Revenue per</t>
  </si>
  <si>
    <t>share (row 23).</t>
  </si>
  <si>
    <t>This row is automatically calculated by dividing the Average Share Price (row 34) by the Cash Flow per</t>
  </si>
  <si>
    <t>share (row 25).</t>
  </si>
  <si>
    <t>This cell automatically calculates the average Earnings per share for the last 3 years.</t>
  </si>
  <si>
    <t>Cell F2</t>
  </si>
  <si>
    <t>Cell F3</t>
  </si>
  <si>
    <t>Cell F4</t>
  </si>
  <si>
    <t>Cell F5</t>
  </si>
  <si>
    <t>This cell automatically calculates the average high price earnings ratio for the last 5 years.</t>
  </si>
  <si>
    <t>This cell automatically calculates the average low price earnings ratio for the last 5 years.</t>
  </si>
  <si>
    <t>This chart will give you a visual view of how revenue has grown (or not) over the last 10 years.</t>
  </si>
  <si>
    <t>The formula in the formula box will tell you the computer calculated growth rate.  The x number.</t>
  </si>
  <si>
    <t xml:space="preserve">is to 1.0, the more consistent the growth rate.  Use this information to complete the top left portion of </t>
  </si>
  <si>
    <t>the Analysis page.</t>
  </si>
  <si>
    <t>years.  The formula in the formula box will tell you the computer calculated growth rate.  The x number.</t>
  </si>
  <si>
    <t>This chart will give you a visual view of how cash flow and earnings have grown (or not) over the last 10</t>
  </si>
  <si>
    <t>This chart will give you a visual view of how share price and earnings have grown (or not) over the last 10</t>
  </si>
  <si>
    <t>Log 3</t>
  </si>
  <si>
    <t>This is a linear chart (graph) with exponential trend lines showing book value, earnings and dividends</t>
  </si>
  <si>
    <t>Using the worksheet and chart tabs at the bottom of the screen, click Log 3 tab.</t>
  </si>
  <si>
    <t>negative or zero values.", select OK.</t>
  </si>
  <si>
    <t>This chart will give you a visual view of how book value and dividends have moved in relation to earnings.</t>
  </si>
  <si>
    <t xml:space="preserve">This is a linear bar chart (graph) showing net earnings on operations per share, dividends per share, </t>
  </si>
  <si>
    <t>bookvalue per share and EPS credibility factor.</t>
  </si>
  <si>
    <t>Using the worksheet and chart tabs at the bottom of the screen, click Bar1 tab.</t>
  </si>
  <si>
    <t>This chart will give you a visual view of the size of these three items in relation to each other.</t>
  </si>
  <si>
    <t>the size of earnings for a normal year.</t>
  </si>
  <si>
    <t>This page repeats some of the information on the other pages plus helps you do some further analysis.</t>
  </si>
  <si>
    <t>General</t>
  </si>
  <si>
    <t>Purpose</t>
  </si>
  <si>
    <t>Note</t>
  </si>
  <si>
    <t xml:space="preserve">Most of the cells are shaded as the computer inputs them for you.  How to interpret the </t>
  </si>
  <si>
    <t xml:space="preserve">information is discussed in Section B of the manual.  However, there are some items that are not </t>
  </si>
  <si>
    <t>shaded, as you will have to complete them.</t>
  </si>
  <si>
    <t>Version IFCSTP2D</t>
  </si>
  <si>
    <t xml:space="preserve">Rows  28, 30:  Now both Operational earnings (per share) and Earnings  per share are calculated </t>
  </si>
  <si>
    <t>automatically.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</si>
</sst>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0.0000"/>
    <numFmt numFmtId="177" formatCode="0.0%"/>
    <numFmt numFmtId="178" formatCode="_(* #,##0.000_);_(* \(#,##0.000\);_(* &quot;-&quot;??_);_(@_)"/>
    <numFmt numFmtId="179" formatCode="#,##0.0_);\(#,##0.0\)"/>
    <numFmt numFmtId="180" formatCode="_(* #,##0.0000_);_(* \(#,##0.0000\);_(* &quot;-&quot;??_);_(@_)"/>
    <numFmt numFmtId="181" formatCode="_(* #,##0.00000_);_(* \(#,##0.00000\);_(* &quot;-&quot;??_);_(@_)"/>
    <numFmt numFmtId="182" formatCode="0.000%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* \(#,##0.0\);_(* &quot;-&quot;?_);_(@_)"/>
    <numFmt numFmtId="188" formatCode="_(* #,##0_);_(* \(#,##0\);_(* &quot;-&quot;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i/>
      <sz val="9"/>
      <name val="Arial"/>
      <family val="2"/>
    </font>
    <font>
      <b/>
      <sz val="14"/>
      <name val="Arial"/>
      <family val="0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1" fontId="0" fillId="33" borderId="0" xfId="42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0" fontId="5" fillId="0" borderId="0" xfId="0" applyFont="1" applyAlignment="1">
      <alignment horizontal="right"/>
    </xf>
    <xf numFmtId="170" fontId="0" fillId="33" borderId="10" xfId="44" applyFont="1" applyFill="1" applyBorder="1" applyAlignment="1">
      <alignment/>
    </xf>
    <xf numFmtId="174" fontId="0" fillId="33" borderId="0" xfId="0" applyNumberFormat="1" applyFill="1" applyAlignment="1">
      <alignment/>
    </xf>
    <xf numFmtId="173" fontId="0" fillId="33" borderId="0" xfId="42" applyNumberFormat="1" applyFont="1" applyFill="1" applyAlignment="1">
      <alignment/>
    </xf>
    <xf numFmtId="170" fontId="0" fillId="33" borderId="0" xfId="44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 quotePrefix="1">
      <alignment/>
    </xf>
    <xf numFmtId="0" fontId="5" fillId="0" borderId="10" xfId="0" applyFont="1" applyBorder="1" applyAlignment="1">
      <alignment/>
    </xf>
    <xf numFmtId="171" fontId="0" fillId="33" borderId="10" xfId="42" applyFont="1" applyFill="1" applyBorder="1" applyAlignment="1">
      <alignment/>
    </xf>
    <xf numFmtId="9" fontId="0" fillId="0" borderId="10" xfId="59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1" fontId="0" fillId="33" borderId="10" xfId="0" applyNumberFormat="1" applyFill="1" applyBorder="1" applyAlignment="1">
      <alignment/>
    </xf>
    <xf numFmtId="172" fontId="0" fillId="33" borderId="10" xfId="42" applyNumberFormat="1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5" fillId="33" borderId="10" xfId="0" applyNumberFormat="1" applyFont="1" applyFill="1" applyBorder="1" applyAlignment="1">
      <alignment/>
    </xf>
    <xf numFmtId="9" fontId="5" fillId="33" borderId="10" xfId="0" applyNumberFormat="1" applyFont="1" applyFill="1" applyBorder="1" applyAlignment="1">
      <alignment/>
    </xf>
    <xf numFmtId="171" fontId="5" fillId="33" borderId="0" xfId="42" applyFont="1" applyFill="1" applyAlignment="1">
      <alignment/>
    </xf>
    <xf numFmtId="172" fontId="5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170" fontId="0" fillId="0" borderId="10" xfId="44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170" fontId="1" fillId="33" borderId="10" xfId="44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0" fillId="34" borderId="0" xfId="0" applyNumberFormat="1" applyFill="1" applyAlignment="1">
      <alignment/>
    </xf>
    <xf numFmtId="171" fontId="0" fillId="34" borderId="0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6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34" borderId="0" xfId="42" applyNumberFormat="1" applyFont="1" applyFill="1" applyBorder="1" applyAlignment="1">
      <alignment/>
    </xf>
    <xf numFmtId="172" fontId="5" fillId="33" borderId="0" xfId="42" applyNumberFormat="1" applyFont="1" applyFill="1" applyAlignment="1">
      <alignment/>
    </xf>
    <xf numFmtId="172" fontId="5" fillId="35" borderId="10" xfId="42" applyNumberFormat="1" applyFont="1" applyFill="1" applyBorder="1" applyAlignment="1">
      <alignment/>
    </xf>
    <xf numFmtId="172" fontId="5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33" borderId="0" xfId="42" applyNumberFormat="1" applyFont="1" applyFill="1" applyBorder="1" applyAlignment="1">
      <alignment/>
    </xf>
    <xf numFmtId="9" fontId="5" fillId="33" borderId="0" xfId="59" applyFont="1" applyFill="1" applyAlignment="1">
      <alignment/>
    </xf>
    <xf numFmtId="177" fontId="5" fillId="33" borderId="0" xfId="59" applyNumberFormat="1" applyFont="1" applyFill="1" applyAlignment="1">
      <alignment/>
    </xf>
    <xf numFmtId="177" fontId="0" fillId="33" borderId="0" xfId="59" applyNumberFormat="1" applyFont="1" applyFill="1" applyAlignment="1">
      <alignment/>
    </xf>
    <xf numFmtId="170" fontId="5" fillId="33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71" fontId="5" fillId="33" borderId="12" xfId="0" applyNumberFormat="1" applyFont="1" applyFill="1" applyBorder="1" applyAlignment="1">
      <alignment/>
    </xf>
    <xf numFmtId="9" fontId="5" fillId="33" borderId="0" xfId="59" applyNumberFormat="1" applyFont="1" applyFill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7" fontId="5" fillId="33" borderId="0" xfId="59" applyNumberFormat="1" applyFont="1" applyFill="1" applyAlignment="1">
      <alignment/>
    </xf>
    <xf numFmtId="9" fontId="5" fillId="33" borderId="0" xfId="59" applyFont="1" applyFill="1" applyAlignment="1">
      <alignment/>
    </xf>
    <xf numFmtId="177" fontId="0" fillId="33" borderId="12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0" fontId="5" fillId="33" borderId="0" xfId="44" applyFont="1" applyFill="1" applyAlignment="1">
      <alignment/>
    </xf>
    <xf numFmtId="172" fontId="5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71" fontId="5" fillId="33" borderId="0" xfId="42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172" fontId="0" fillId="0" borderId="0" xfId="42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9" fontId="5" fillId="0" borderId="0" xfId="59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72" fontId="5" fillId="33" borderId="0" xfId="42" applyNumberFormat="1" applyFont="1" applyFill="1" applyBorder="1" applyAlignment="1">
      <alignment/>
    </xf>
    <xf numFmtId="172" fontId="5" fillId="33" borderId="12" xfId="42" applyNumberFormat="1" applyFont="1" applyFill="1" applyBorder="1" applyAlignment="1">
      <alignment/>
    </xf>
    <xf numFmtId="9" fontId="5" fillId="33" borderId="12" xfId="59" applyFont="1" applyFill="1" applyBorder="1" applyAlignment="1">
      <alignment/>
    </xf>
    <xf numFmtId="0" fontId="6" fillId="0" borderId="0" xfId="0" applyFont="1" applyBorder="1" applyAlignment="1">
      <alignment/>
    </xf>
    <xf numFmtId="172" fontId="5" fillId="33" borderId="12" xfId="42" applyNumberFormat="1" applyFont="1" applyFill="1" applyBorder="1" applyAlignment="1">
      <alignment horizontal="center"/>
    </xf>
    <xf numFmtId="172" fontId="5" fillId="33" borderId="0" xfId="42" applyNumberFormat="1" applyFont="1" applyFill="1" applyBorder="1" applyAlignment="1">
      <alignment horizontal="center"/>
    </xf>
    <xf numFmtId="172" fontId="5" fillId="0" borderId="12" xfId="42" applyNumberFormat="1" applyFont="1" applyBorder="1" applyAlignment="1">
      <alignment horizontal="center"/>
    </xf>
    <xf numFmtId="172" fontId="5" fillId="33" borderId="14" xfId="42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9" fontId="5" fillId="33" borderId="14" xfId="59" applyFont="1" applyFill="1" applyBorder="1" applyAlignment="1">
      <alignment/>
    </xf>
    <xf numFmtId="0" fontId="5" fillId="0" borderId="0" xfId="0" applyFont="1" applyBorder="1" applyAlignment="1">
      <alignment horizontal="right"/>
    </xf>
    <xf numFmtId="9" fontId="0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18" fillId="0" borderId="0" xfId="0" applyFont="1" applyAlignment="1">
      <alignment horizontal="center"/>
    </xf>
    <xf numFmtId="172" fontId="5" fillId="0" borderId="0" xfId="42" applyNumberFormat="1" applyFont="1" applyAlignment="1">
      <alignment/>
    </xf>
    <xf numFmtId="0" fontId="5" fillId="0" borderId="10" xfId="0" applyFont="1" applyBorder="1" applyAlignment="1">
      <alignment horizontal="right"/>
    </xf>
    <xf numFmtId="171" fontId="5" fillId="0" borderId="0" xfId="42" applyFont="1" applyAlignment="1">
      <alignment/>
    </xf>
    <xf numFmtId="0" fontId="8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77" fontId="5" fillId="33" borderId="18" xfId="59" applyNumberFormat="1" applyFont="1" applyFill="1" applyBorder="1" applyAlignment="1">
      <alignment/>
    </xf>
    <xf numFmtId="170" fontId="5" fillId="0" borderId="10" xfId="44" applyFont="1" applyBorder="1" applyAlignment="1">
      <alignment/>
    </xf>
    <xf numFmtId="173" fontId="5" fillId="33" borderId="18" xfId="42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172" fontId="5" fillId="33" borderId="20" xfId="42" applyNumberFormat="1" applyFont="1" applyFill="1" applyBorder="1" applyAlignment="1">
      <alignment/>
    </xf>
    <xf numFmtId="0" fontId="17" fillId="0" borderId="0" xfId="0" applyFont="1" applyAlignment="1">
      <alignment/>
    </xf>
    <xf numFmtId="0" fontId="5" fillId="0" borderId="12" xfId="0" applyFont="1" applyBorder="1" applyAlignment="1">
      <alignment/>
    </xf>
    <xf numFmtId="170" fontId="5" fillId="33" borderId="12" xfId="0" applyNumberFormat="1" applyFont="1" applyFill="1" applyBorder="1" applyAlignment="1">
      <alignment/>
    </xf>
    <xf numFmtId="177" fontId="5" fillId="0" borderId="0" xfId="59" applyNumberFormat="1" applyFont="1" applyAlignment="1">
      <alignment/>
    </xf>
    <xf numFmtId="177" fontId="5" fillId="33" borderId="12" xfId="0" applyNumberFormat="1" applyFont="1" applyFill="1" applyBorder="1" applyAlignment="1">
      <alignment/>
    </xf>
    <xf numFmtId="179" fontId="5" fillId="33" borderId="0" xfId="42" applyNumberFormat="1" applyFont="1" applyFill="1" applyAlignment="1">
      <alignment/>
    </xf>
    <xf numFmtId="171" fontId="5" fillId="34" borderId="0" xfId="42" applyFont="1" applyFill="1" applyAlignment="1">
      <alignment/>
    </xf>
    <xf numFmtId="177" fontId="5" fillId="34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worksheet" Target="worksheets/sheet6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02"/>
          <c:w val="0.73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Revenue per share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Data!$A$26</c:f>
              <c:strCache>
                <c:ptCount val="1"/>
                <c:pt idx="0">
                  <c:v>Cash flow per share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Data!$B$26:$K$26</c:f>
              <c:numCache>
                <c:ptCount val="10"/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2.75</c:v>
                </c:pt>
                <c:pt idx="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0"/>
        <c:auto val="0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505"/>
          <c:w val="0.243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105"/>
          <c:w val="0.785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Data!$A$35</c:f>
              <c:strCache>
                <c:ptCount val="1"/>
                <c:pt idx="0">
                  <c:v>Share Price (Average)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Data!$B$35:$K$35</c:f>
              <c:numCach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</c:numCache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 val="autoZero"/>
        <c:auto val="0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47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49175"/>
          <c:w val="0.191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09"/>
          <c:w val="0.9072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Data!$A$33</c:f>
              <c:strCache>
                <c:ptCount val="1"/>
                <c:pt idx="0">
                  <c:v>Share Price (High)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Data!$B$33:$K$33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Share Price (Low)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Data!$B$34:$K$34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Share Price (Average)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Data!$B$35:$K$35</c:f>
              <c:numCach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 val="autoZero"/>
        <c:auto val="0"/>
        <c:lblOffset val="100"/>
        <c:tickLblSkip val="1"/>
        <c:noMultiLvlLbl val="0"/>
      </c:catAx>
      <c:valAx>
        <c:axId val="5120339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765"/>
          <c:w val="0.163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045"/>
          <c:w val="0.825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Revenue per share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 val="autoZero"/>
        <c:auto val="0"/>
        <c:lblOffset val="100"/>
        <c:tickLblSkip val="1"/>
        <c:noMultiLvlLbl val="0"/>
      </c:catAx>
      <c:valAx>
        <c:axId val="5383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2415"/>
          <c:w val="0.22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045"/>
          <c:w val="0.8252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Data!$A$26</c:f>
              <c:strCache>
                <c:ptCount val="1"/>
                <c:pt idx="0">
                  <c:v>Cash flow per share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Data!$B$26:$K$26</c:f>
              <c:numCache>
                <c:ptCount val="10"/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2.75</c:v>
                </c:pt>
                <c:pt idx="9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8290"/>
        <c:crosses val="autoZero"/>
        <c:auto val="0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0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73"/>
          <c:w val="0.278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115"/>
          <c:w val="0.825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Data!$A$35</c:f>
              <c:strCache>
                <c:ptCount val="1"/>
                <c:pt idx="0">
                  <c:v>Share Price (Average)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Data!$B$35:$K$35</c:f>
              <c:numCach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</c:numCache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41244"/>
        <c:crosses val="autoZero"/>
        <c:auto val="0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45025"/>
          <c:w val="0.278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1325"/>
          <c:w val="0.824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Data!$A$31</c:f>
              <c:strCache>
                <c:ptCount val="1"/>
                <c:pt idx="0">
                  <c:v>Dividends per share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Data!$B$31:$K$31</c:f>
              <c:numCache>
                <c:ptCount val="10"/>
                <c:pt idx="5">
                  <c:v>0.25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Data!$A$36</c:f>
              <c:strCache>
                <c:ptCount val="1"/>
                <c:pt idx="0">
                  <c:v>Book Value per share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 val="autoZero"/>
        <c:auto val="0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16325"/>
          <c:w val="0.27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1325"/>
          <c:w val="0.824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Data!$A$31</c:f>
              <c:strCache>
                <c:ptCount val="1"/>
                <c:pt idx="0">
                  <c:v>Dividends per share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Data!$B$31:$K$31</c:f>
              <c:numCache>
                <c:ptCount val="10"/>
                <c:pt idx="5">
                  <c:v>0.25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2"/>
          <c:order val="2"/>
          <c:tx>
            <c:strRef>
              <c:f>Data!$A$36</c:f>
              <c:strCache>
                <c:ptCount val="1"/>
                <c:pt idx="0">
                  <c:v>Book Value per share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Data!$A$41</c:f>
              <c:strCache>
                <c:ptCount val="1"/>
                <c:pt idx="0">
                  <c:v>EPS Credibility Factor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Data!$B$41:$K$41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Data!$A$42</c:f>
              <c:strCache>
                <c:ptCount val="1"/>
                <c:pt idx="0">
                  <c:v>Simple EPS Cred. Factor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Data!$B$42:$K$42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 val="autoZero"/>
        <c:auto val="0"/>
        <c:lblOffset val="100"/>
        <c:tickLblSkip val="1"/>
        <c:noMultiLvlLbl val="0"/>
      </c:catAx>
      <c:valAx>
        <c:axId val="1682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07825"/>
          <c:w val="0.1987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11675"/>
          <c:w val="0.822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Number of Shares O/S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Data!$B$22:$K$22</c:f>
              <c:numCache>
                <c:ptCount val="10"/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 val="autoZero"/>
        <c:auto val="0"/>
        <c:lblOffset val="100"/>
        <c:tickLblSkip val="1"/>
        <c:noMultiLvlLbl val="0"/>
      </c:catAx>
      <c:valAx>
        <c:axId val="210397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713"/>
          <c:w val="0.16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25" right="0" top="0.5" bottom="0.5" header="0.5" footer="0.5"/>
  <pageSetup blackAndWhite="1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58350" cy="6848475"/>
    <xdr:graphicFrame>
      <xdr:nvGraphicFramePr>
        <xdr:cNvPr id="1" name="Chart 1"/>
        <xdr:cNvGraphicFramePr/>
      </xdr:nvGraphicFramePr>
      <xdr:xfrm>
        <a:off x="832256400" y="832256400"/>
        <a:ext cx="96583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140625" defaultRowHeight="12.75"/>
  <cols>
    <col min="1" max="1" width="17.7109375" style="0" customWidth="1"/>
    <col min="2" max="4" width="11.7109375" style="0" customWidth="1"/>
    <col min="5" max="11" width="11.8515625" style="0" customWidth="1"/>
  </cols>
  <sheetData>
    <row r="1" s="3" customFormat="1" ht="12.75">
      <c r="C1" s="90" t="s">
        <v>84</v>
      </c>
    </row>
    <row r="2" spans="1:11" s="134" customFormat="1" ht="14.25" customHeight="1" thickBot="1">
      <c r="A2" s="128" t="s">
        <v>85</v>
      </c>
      <c r="B2" s="129"/>
      <c r="C2" s="130"/>
      <c r="D2" s="131"/>
      <c r="E2" s="9" t="s">
        <v>86</v>
      </c>
      <c r="F2" s="129"/>
      <c r="G2" s="132"/>
      <c r="H2" s="9" t="s">
        <v>87</v>
      </c>
      <c r="I2" s="129"/>
      <c r="J2" s="60" t="s">
        <v>88</v>
      </c>
      <c r="K2" s="133"/>
    </row>
    <row r="3" spans="1:11" s="134" customFormat="1" ht="12" thickBot="1">
      <c r="A3" s="135" t="s">
        <v>89</v>
      </c>
      <c r="B3" s="136"/>
      <c r="C3" s="137"/>
      <c r="D3" s="137"/>
      <c r="E3" s="6" t="s">
        <v>90</v>
      </c>
      <c r="F3" s="136"/>
      <c r="G3" s="137"/>
      <c r="H3" s="6" t="s">
        <v>91</v>
      </c>
      <c r="I3" s="136" t="s">
        <v>143</v>
      </c>
      <c r="J3" s="138" t="s">
        <v>92</v>
      </c>
      <c r="K3" s="139" t="e">
        <f>B5/B4</f>
        <v>#DIV/0!</v>
      </c>
    </row>
    <row r="4" spans="1:11" s="134" customFormat="1" ht="12" thickBot="1">
      <c r="A4" s="135" t="s">
        <v>93</v>
      </c>
      <c r="B4" s="140"/>
      <c r="C4" s="137"/>
      <c r="D4" s="137"/>
      <c r="E4" s="6" t="s">
        <v>94</v>
      </c>
      <c r="F4" s="140">
        <v>12</v>
      </c>
      <c r="G4" s="137"/>
      <c r="H4" s="6" t="s">
        <v>504</v>
      </c>
      <c r="I4" s="136">
        <v>2007</v>
      </c>
      <c r="J4" s="26" t="s">
        <v>95</v>
      </c>
      <c r="K4" s="141" t="e">
        <f>B4/I5</f>
        <v>#DIV/0!</v>
      </c>
    </row>
    <row r="5" spans="1:11" s="136" customFormat="1" ht="12" thickBot="1">
      <c r="A5" s="142" t="s">
        <v>96</v>
      </c>
      <c r="B5" s="140"/>
      <c r="E5" s="143" t="s">
        <v>97</v>
      </c>
      <c r="F5" s="140">
        <v>10</v>
      </c>
      <c r="H5" s="143" t="s">
        <v>98</v>
      </c>
      <c r="I5" s="140"/>
      <c r="J5" s="87" t="s">
        <v>99</v>
      </c>
      <c r="K5" s="144" t="e">
        <f>K4/K3/100</f>
        <v>#DIV/0!</v>
      </c>
    </row>
    <row r="6" spans="2:11" s="3" customFormat="1" ht="12" thickBot="1">
      <c r="B6" s="28">
        <f aca="true" t="shared" si="0" ref="B6:I6">C6-1</f>
        <v>1998</v>
      </c>
      <c r="C6" s="28">
        <f t="shared" si="0"/>
        <v>1999</v>
      </c>
      <c r="D6" s="28">
        <f t="shared" si="0"/>
        <v>2000</v>
      </c>
      <c r="E6" s="28">
        <f t="shared" si="0"/>
        <v>2001</v>
      </c>
      <c r="F6" s="28">
        <f t="shared" si="0"/>
        <v>2002</v>
      </c>
      <c r="G6" s="28">
        <f t="shared" si="0"/>
        <v>2003</v>
      </c>
      <c r="H6" s="28">
        <f t="shared" si="0"/>
        <v>2004</v>
      </c>
      <c r="I6" s="28">
        <f t="shared" si="0"/>
        <v>2005</v>
      </c>
      <c r="J6" s="28">
        <f>K6-1</f>
        <v>2006</v>
      </c>
      <c r="K6" s="126">
        <f>I4</f>
        <v>2007</v>
      </c>
    </row>
    <row r="7" spans="1:11" s="3" customFormat="1" ht="11.25">
      <c r="A7" s="124" t="s">
        <v>100</v>
      </c>
      <c r="H7" s="125"/>
      <c r="K7" s="74"/>
    </row>
    <row r="8" spans="1:11" s="3" customFormat="1" ht="11.25">
      <c r="A8" s="3" t="s">
        <v>101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s="3" customFormat="1" ht="11.25">
      <c r="A9" s="3" t="s">
        <v>102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3" customFormat="1" ht="11.25">
      <c r="A10" s="3" t="s">
        <v>103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s="3" customFormat="1" ht="11.25">
      <c r="A11" s="3" t="s">
        <v>104</v>
      </c>
      <c r="B11" s="125">
        <f aca="true" t="shared" si="1" ref="B11:J11">B9-B13-B10</f>
        <v>0</v>
      </c>
      <c r="C11" s="125">
        <f t="shared" si="1"/>
        <v>0</v>
      </c>
      <c r="D11" s="125">
        <f t="shared" si="1"/>
        <v>0</v>
      </c>
      <c r="E11" s="125">
        <f t="shared" si="1"/>
        <v>0</v>
      </c>
      <c r="F11" s="125">
        <f t="shared" si="1"/>
        <v>0</v>
      </c>
      <c r="G11" s="125">
        <f t="shared" si="1"/>
        <v>0</v>
      </c>
      <c r="H11" s="125">
        <f t="shared" si="1"/>
        <v>0</v>
      </c>
      <c r="I11" s="125">
        <f t="shared" si="1"/>
        <v>0</v>
      </c>
      <c r="J11" s="125">
        <f t="shared" si="1"/>
        <v>0</v>
      </c>
      <c r="K11" s="125">
        <f>K9-K13-K10</f>
        <v>0</v>
      </c>
    </row>
    <row r="12" spans="1:11" s="3" customFormat="1" ht="11.25">
      <c r="A12" s="3" t="s">
        <v>105</v>
      </c>
      <c r="B12" s="150">
        <f>B10+B11</f>
        <v>0</v>
      </c>
      <c r="C12" s="150">
        <f aca="true" t="shared" si="2" ref="C12:K12">C10+C11</f>
        <v>0</v>
      </c>
      <c r="D12" s="150">
        <f t="shared" si="2"/>
        <v>0</v>
      </c>
      <c r="E12" s="150">
        <f t="shared" si="2"/>
        <v>0</v>
      </c>
      <c r="F12" s="150">
        <f t="shared" si="2"/>
        <v>0</v>
      </c>
      <c r="G12" s="150">
        <f t="shared" si="2"/>
        <v>0</v>
      </c>
      <c r="H12" s="150">
        <f t="shared" si="2"/>
        <v>0</v>
      </c>
      <c r="I12" s="150">
        <f t="shared" si="2"/>
        <v>0</v>
      </c>
      <c r="J12" s="150">
        <f t="shared" si="2"/>
        <v>0</v>
      </c>
      <c r="K12" s="150">
        <f t="shared" si="2"/>
        <v>0</v>
      </c>
    </row>
    <row r="13" spans="1:11" s="3" customFormat="1" ht="11.25">
      <c r="A13" s="3" t="s">
        <v>106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="3" customFormat="1" ht="11.25">
      <c r="A14" s="124" t="s">
        <v>107</v>
      </c>
    </row>
    <row r="15" spans="1:11" s="3" customFormat="1" ht="11.25">
      <c r="A15" s="3" t="s">
        <v>108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s="3" customFormat="1" ht="11.25">
      <c r="A16" s="3" t="s">
        <v>109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s="3" customFormat="1" ht="11.25">
      <c r="A17" s="3" t="s">
        <v>110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s="3" customFormat="1" ht="11.25">
      <c r="A18" s="3" t="s">
        <v>111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s="3" customFormat="1" ht="11.25">
      <c r="A19" s="3" t="s">
        <v>112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s="3" customFormat="1" ht="11.25">
      <c r="A20" s="3" t="s">
        <v>614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="3" customFormat="1" ht="11.25">
      <c r="A21" s="124" t="s">
        <v>113</v>
      </c>
    </row>
    <row r="22" spans="1:11" s="3" customFormat="1" ht="11.25">
      <c r="A22" s="3" t="s">
        <v>367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s="3" customFormat="1" ht="11.25">
      <c r="A23" s="3" t="s">
        <v>387</v>
      </c>
      <c r="B23" s="42"/>
      <c r="C23" s="42">
        <f>C22-B22</f>
        <v>0</v>
      </c>
      <c r="D23" s="42">
        <f aca="true" t="shared" si="3" ref="D23:K23">D22-C22</f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</row>
    <row r="24" spans="1:11" s="3" customFormat="1" ht="11.25">
      <c r="A24" s="3" t="s">
        <v>114</v>
      </c>
      <c r="B24" s="127" t="e">
        <f aca="true" t="shared" si="4" ref="B24:K24">B15/B22</f>
        <v>#DIV/0!</v>
      </c>
      <c r="C24" s="127" t="e">
        <f t="shared" si="4"/>
        <v>#DIV/0!</v>
      </c>
      <c r="D24" s="127" t="e">
        <f t="shared" si="4"/>
        <v>#DIV/0!</v>
      </c>
      <c r="E24" s="127" t="e">
        <f t="shared" si="4"/>
        <v>#DIV/0!</v>
      </c>
      <c r="F24" s="127" t="e">
        <f t="shared" si="4"/>
        <v>#DIV/0!</v>
      </c>
      <c r="G24" s="127" t="e">
        <f t="shared" si="4"/>
        <v>#DIV/0!</v>
      </c>
      <c r="H24" s="127" t="e">
        <f t="shared" si="4"/>
        <v>#DIV/0!</v>
      </c>
      <c r="I24" s="127" t="e">
        <f t="shared" si="4"/>
        <v>#DIV/0!</v>
      </c>
      <c r="J24" s="127" t="e">
        <f t="shared" si="4"/>
        <v>#DIV/0!</v>
      </c>
      <c r="K24" s="127" t="e">
        <f t="shared" si="4"/>
        <v>#DIV/0!</v>
      </c>
    </row>
    <row r="25" spans="1:11" s="3" customFormat="1" ht="11.25">
      <c r="A25" s="3" t="s">
        <v>115</v>
      </c>
      <c r="B25" s="151"/>
      <c r="C25" s="152" t="e">
        <f>(C24/B24)-1</f>
        <v>#DIV/0!</v>
      </c>
      <c r="D25" s="152" t="e">
        <f aca="true" t="shared" si="5" ref="D25:K25">(D24/C24)-1</f>
        <v>#DIV/0!</v>
      </c>
      <c r="E25" s="152" t="e">
        <f t="shared" si="5"/>
        <v>#DIV/0!</v>
      </c>
      <c r="F25" s="152" t="e">
        <f t="shared" si="5"/>
        <v>#DIV/0!</v>
      </c>
      <c r="G25" s="152" t="e">
        <f t="shared" si="5"/>
        <v>#DIV/0!</v>
      </c>
      <c r="H25" s="152" t="e">
        <f t="shared" si="5"/>
        <v>#DIV/0!</v>
      </c>
      <c r="I25" s="152" t="e">
        <f t="shared" si="5"/>
        <v>#DIV/0!</v>
      </c>
      <c r="J25" s="152" t="e">
        <f t="shared" si="5"/>
        <v>#DIV/0!</v>
      </c>
      <c r="K25" s="152" t="e">
        <f t="shared" si="5"/>
        <v>#DIV/0!</v>
      </c>
    </row>
    <row r="26" spans="1:11" s="3" customFormat="1" ht="11.25">
      <c r="A26" s="3" t="s">
        <v>116</v>
      </c>
      <c r="B26" s="127"/>
      <c r="C26" s="127"/>
      <c r="D26" s="127"/>
      <c r="E26" s="127"/>
      <c r="F26" s="127"/>
      <c r="G26" s="127">
        <v>2</v>
      </c>
      <c r="H26" s="127">
        <v>2.2</v>
      </c>
      <c r="I26" s="127">
        <v>2.4</v>
      </c>
      <c r="J26" s="127">
        <v>2.75</v>
      </c>
      <c r="K26" s="127">
        <v>3</v>
      </c>
    </row>
    <row r="27" spans="1:11" s="3" customFormat="1" ht="11.25">
      <c r="A27" s="3" t="s">
        <v>117</v>
      </c>
      <c r="B27" s="151"/>
      <c r="C27" s="152" t="e">
        <f>(C26/B26)-1</f>
        <v>#DIV/0!</v>
      </c>
      <c r="D27" s="152" t="e">
        <f aca="true" t="shared" si="6" ref="D27:K27">(D26/C26)-1</f>
        <v>#DIV/0!</v>
      </c>
      <c r="E27" s="152" t="e">
        <f t="shared" si="6"/>
        <v>#DIV/0!</v>
      </c>
      <c r="F27" s="152" t="e">
        <f t="shared" si="6"/>
        <v>#DIV/0!</v>
      </c>
      <c r="G27" s="152" t="e">
        <f t="shared" si="6"/>
        <v>#DIV/0!</v>
      </c>
      <c r="H27" s="152">
        <f t="shared" si="6"/>
        <v>0.10000000000000009</v>
      </c>
      <c r="I27" s="152">
        <f t="shared" si="6"/>
        <v>0.09090909090909083</v>
      </c>
      <c r="J27" s="152">
        <f t="shared" si="6"/>
        <v>0.14583333333333348</v>
      </c>
      <c r="K27" s="152">
        <f t="shared" si="6"/>
        <v>0.09090909090909083</v>
      </c>
    </row>
    <row r="28" spans="1:11" s="3" customFormat="1" ht="11.25">
      <c r="A28" s="3" t="s">
        <v>118</v>
      </c>
      <c r="B28" s="127" t="e">
        <f aca="true" t="shared" si="7" ref="B28:K28">B18/B22</f>
        <v>#DIV/0!</v>
      </c>
      <c r="C28" s="127" t="e">
        <f t="shared" si="7"/>
        <v>#DIV/0!</v>
      </c>
      <c r="D28" s="127" t="e">
        <f t="shared" si="7"/>
        <v>#DIV/0!</v>
      </c>
      <c r="E28" s="127" t="e">
        <f t="shared" si="7"/>
        <v>#DIV/0!</v>
      </c>
      <c r="F28" s="127" t="e">
        <f t="shared" si="7"/>
        <v>#DIV/0!</v>
      </c>
      <c r="G28" s="127" t="e">
        <f t="shared" si="7"/>
        <v>#DIV/0!</v>
      </c>
      <c r="H28" s="127" t="e">
        <f t="shared" si="7"/>
        <v>#DIV/0!</v>
      </c>
      <c r="I28" s="127" t="e">
        <f t="shared" si="7"/>
        <v>#DIV/0!</v>
      </c>
      <c r="J28" s="127" t="e">
        <f t="shared" si="7"/>
        <v>#DIV/0!</v>
      </c>
      <c r="K28" s="127" t="e">
        <f t="shared" si="7"/>
        <v>#DIV/0!</v>
      </c>
    </row>
    <row r="29" spans="1:11" s="3" customFormat="1" ht="11.25">
      <c r="A29" s="3" t="s">
        <v>119</v>
      </c>
      <c r="B29" s="151"/>
      <c r="C29" s="152" t="e">
        <f>(C28/B28)-1</f>
        <v>#DIV/0!</v>
      </c>
      <c r="D29" s="152" t="e">
        <f aca="true" t="shared" si="8" ref="D29:K29">(D28/C28)-1</f>
        <v>#DIV/0!</v>
      </c>
      <c r="E29" s="152" t="e">
        <f t="shared" si="8"/>
        <v>#DIV/0!</v>
      </c>
      <c r="F29" s="152" t="e">
        <f t="shared" si="8"/>
        <v>#DIV/0!</v>
      </c>
      <c r="G29" s="152" t="e">
        <f t="shared" si="8"/>
        <v>#DIV/0!</v>
      </c>
      <c r="H29" s="152" t="e">
        <f t="shared" si="8"/>
        <v>#DIV/0!</v>
      </c>
      <c r="I29" s="152" t="e">
        <f t="shared" si="8"/>
        <v>#DIV/0!</v>
      </c>
      <c r="J29" s="152" t="e">
        <f t="shared" si="8"/>
        <v>#DIV/0!</v>
      </c>
      <c r="K29" s="152" t="e">
        <f t="shared" si="8"/>
        <v>#DIV/0!</v>
      </c>
    </row>
    <row r="30" spans="1:11" s="3" customFormat="1" ht="11.25">
      <c r="A30" s="3" t="s">
        <v>120</v>
      </c>
      <c r="B30" s="127" t="e">
        <f aca="true" t="shared" si="9" ref="B30:J30">B19/B22</f>
        <v>#DIV/0!</v>
      </c>
      <c r="C30" s="127" t="e">
        <f t="shared" si="9"/>
        <v>#DIV/0!</v>
      </c>
      <c r="D30" s="127" t="e">
        <f t="shared" si="9"/>
        <v>#DIV/0!</v>
      </c>
      <c r="E30" s="127" t="e">
        <f t="shared" si="9"/>
        <v>#DIV/0!</v>
      </c>
      <c r="F30" s="127" t="e">
        <f t="shared" si="9"/>
        <v>#DIV/0!</v>
      </c>
      <c r="G30" s="127" t="e">
        <f t="shared" si="9"/>
        <v>#DIV/0!</v>
      </c>
      <c r="H30" s="127" t="e">
        <f t="shared" si="9"/>
        <v>#DIV/0!</v>
      </c>
      <c r="I30" s="127" t="e">
        <f t="shared" si="9"/>
        <v>#DIV/0!</v>
      </c>
      <c r="J30" s="127" t="e">
        <f t="shared" si="9"/>
        <v>#DIV/0!</v>
      </c>
      <c r="K30" s="127" t="e">
        <f>K19/K22</f>
        <v>#DIV/0!</v>
      </c>
    </row>
    <row r="31" spans="1:11" s="3" customFormat="1" ht="11.25">
      <c r="A31" s="3" t="s">
        <v>121</v>
      </c>
      <c r="B31" s="127"/>
      <c r="C31" s="127"/>
      <c r="D31" s="127"/>
      <c r="E31" s="127"/>
      <c r="F31" s="127"/>
      <c r="G31" s="127">
        <v>0.25</v>
      </c>
      <c r="H31" s="127">
        <v>0.5</v>
      </c>
      <c r="I31" s="127">
        <v>0.4</v>
      </c>
      <c r="J31" s="127">
        <v>0.5</v>
      </c>
      <c r="K31" s="127">
        <v>0.5</v>
      </c>
    </row>
    <row r="32" spans="1:11" s="3" customFormat="1" ht="11.25">
      <c r="A32" s="3" t="s">
        <v>122</v>
      </c>
      <c r="B32" s="70" t="e">
        <f>B31/B28</f>
        <v>#DIV/0!</v>
      </c>
      <c r="C32" s="70" t="e">
        <f aca="true" t="shared" si="10" ref="C32:K32">C31/C28</f>
        <v>#DIV/0!</v>
      </c>
      <c r="D32" s="70" t="e">
        <f t="shared" si="10"/>
        <v>#DIV/0!</v>
      </c>
      <c r="E32" s="70" t="e">
        <f t="shared" si="10"/>
        <v>#DIV/0!</v>
      </c>
      <c r="F32" s="70" t="e">
        <f t="shared" si="10"/>
        <v>#DIV/0!</v>
      </c>
      <c r="G32" s="70" t="e">
        <f t="shared" si="10"/>
        <v>#DIV/0!</v>
      </c>
      <c r="H32" s="70" t="e">
        <f t="shared" si="10"/>
        <v>#DIV/0!</v>
      </c>
      <c r="I32" s="70" t="e">
        <f t="shared" si="10"/>
        <v>#DIV/0!</v>
      </c>
      <c r="J32" s="70" t="e">
        <f t="shared" si="10"/>
        <v>#DIV/0!</v>
      </c>
      <c r="K32" s="70" t="e">
        <f t="shared" si="10"/>
        <v>#DIV/0!</v>
      </c>
    </row>
    <row r="33" spans="1:11" s="3" customFormat="1" ht="11.25">
      <c r="A33" s="3" t="s">
        <v>123</v>
      </c>
      <c r="B33" s="127">
        <v>3</v>
      </c>
      <c r="C33" s="127">
        <v>4</v>
      </c>
      <c r="D33" s="127">
        <v>5</v>
      </c>
      <c r="E33" s="127">
        <v>6</v>
      </c>
      <c r="F33" s="127">
        <v>7</v>
      </c>
      <c r="G33" s="127">
        <v>8</v>
      </c>
      <c r="H33" s="127">
        <v>9</v>
      </c>
      <c r="I33" s="127">
        <v>10</v>
      </c>
      <c r="J33" s="127">
        <v>11</v>
      </c>
      <c r="K33" s="127">
        <v>12</v>
      </c>
    </row>
    <row r="34" spans="1:11" s="3" customFormat="1" ht="11.25">
      <c r="A34" s="3" t="s">
        <v>124</v>
      </c>
      <c r="B34" s="127">
        <v>2</v>
      </c>
      <c r="C34" s="127">
        <v>3</v>
      </c>
      <c r="D34" s="127">
        <v>4</v>
      </c>
      <c r="E34" s="127">
        <v>5</v>
      </c>
      <c r="F34" s="127">
        <v>6</v>
      </c>
      <c r="G34" s="127">
        <v>7</v>
      </c>
      <c r="H34" s="127">
        <v>8</v>
      </c>
      <c r="I34" s="127">
        <v>9</v>
      </c>
      <c r="J34" s="127">
        <v>10</v>
      </c>
      <c r="K34" s="127">
        <v>11</v>
      </c>
    </row>
    <row r="35" spans="1:11" s="3" customFormat="1" ht="11.25">
      <c r="A35" s="3" t="s">
        <v>125</v>
      </c>
      <c r="B35" s="42">
        <f>(B33+B34)/2</f>
        <v>2.5</v>
      </c>
      <c r="C35" s="42">
        <f aca="true" t="shared" si="11" ref="C35:K35">(C33+C34)/2</f>
        <v>3.5</v>
      </c>
      <c r="D35" s="42">
        <f t="shared" si="11"/>
        <v>4.5</v>
      </c>
      <c r="E35" s="42">
        <f t="shared" si="11"/>
        <v>5.5</v>
      </c>
      <c r="F35" s="42">
        <f t="shared" si="11"/>
        <v>6.5</v>
      </c>
      <c r="G35" s="42">
        <f t="shared" si="11"/>
        <v>7.5</v>
      </c>
      <c r="H35" s="42">
        <f t="shared" si="11"/>
        <v>8.5</v>
      </c>
      <c r="I35" s="42">
        <f t="shared" si="11"/>
        <v>9.5</v>
      </c>
      <c r="J35" s="42">
        <f t="shared" si="11"/>
        <v>10.5</v>
      </c>
      <c r="K35" s="42">
        <f t="shared" si="11"/>
        <v>11.5</v>
      </c>
    </row>
    <row r="36" spans="1:11" s="3" customFormat="1" ht="11.25">
      <c r="A36" s="3" t="s">
        <v>126</v>
      </c>
      <c r="B36" s="127" t="e">
        <f aca="true" t="shared" si="12" ref="B36:K36">B13/B22</f>
        <v>#DIV/0!</v>
      </c>
      <c r="C36" s="127" t="e">
        <f t="shared" si="12"/>
        <v>#DIV/0!</v>
      </c>
      <c r="D36" s="127" t="e">
        <f t="shared" si="12"/>
        <v>#DIV/0!</v>
      </c>
      <c r="E36" s="127" t="e">
        <f t="shared" si="12"/>
        <v>#DIV/0!</v>
      </c>
      <c r="F36" s="127" t="e">
        <f t="shared" si="12"/>
        <v>#DIV/0!</v>
      </c>
      <c r="G36" s="127" t="e">
        <f t="shared" si="12"/>
        <v>#DIV/0!</v>
      </c>
      <c r="H36" s="127" t="e">
        <f t="shared" si="12"/>
        <v>#DIV/0!</v>
      </c>
      <c r="I36" s="127" t="e">
        <f t="shared" si="12"/>
        <v>#DIV/0!</v>
      </c>
      <c r="J36" s="127" t="e">
        <f t="shared" si="12"/>
        <v>#DIV/0!</v>
      </c>
      <c r="K36" s="127" t="e">
        <f t="shared" si="12"/>
        <v>#DIV/0!</v>
      </c>
    </row>
    <row r="37" s="3" customFormat="1" ht="11.25">
      <c r="A37" s="124" t="s">
        <v>127</v>
      </c>
    </row>
    <row r="38" spans="1:11" s="3" customFormat="1" ht="11.25" customHeight="1">
      <c r="A38" s="3" t="s">
        <v>128</v>
      </c>
      <c r="B38" s="65" t="e">
        <f>B8/B10</f>
        <v>#DIV/0!</v>
      </c>
      <c r="C38" s="65" t="e">
        <f aca="true" t="shared" si="13" ref="C38:K38">C8/C10</f>
        <v>#DIV/0!</v>
      </c>
      <c r="D38" s="65" t="e">
        <f t="shared" si="13"/>
        <v>#DIV/0!</v>
      </c>
      <c r="E38" s="65" t="e">
        <f t="shared" si="13"/>
        <v>#DIV/0!</v>
      </c>
      <c r="F38" s="65" t="e">
        <f t="shared" si="13"/>
        <v>#DIV/0!</v>
      </c>
      <c r="G38" s="65" t="e">
        <f t="shared" si="13"/>
        <v>#DIV/0!</v>
      </c>
      <c r="H38" s="65" t="e">
        <f t="shared" si="13"/>
        <v>#DIV/0!</v>
      </c>
      <c r="I38" s="65" t="e">
        <f t="shared" si="13"/>
        <v>#DIV/0!</v>
      </c>
      <c r="J38" s="65" t="e">
        <f t="shared" si="13"/>
        <v>#DIV/0!</v>
      </c>
      <c r="K38" s="65" t="e">
        <f t="shared" si="13"/>
        <v>#DIV/0!</v>
      </c>
    </row>
    <row r="39" spans="1:11" s="3" customFormat="1" ht="11.25" customHeight="1">
      <c r="A39" s="3" t="s">
        <v>129</v>
      </c>
      <c r="B39" s="65" t="e">
        <f>B13/B9*100</f>
        <v>#DIV/0!</v>
      </c>
      <c r="C39" s="65" t="e">
        <f aca="true" t="shared" si="14" ref="C39:K39">C13/C9*100</f>
        <v>#DIV/0!</v>
      </c>
      <c r="D39" s="65" t="e">
        <f t="shared" si="14"/>
        <v>#DIV/0!</v>
      </c>
      <c r="E39" s="65" t="e">
        <f t="shared" si="14"/>
        <v>#DIV/0!</v>
      </c>
      <c r="F39" s="65" t="e">
        <f t="shared" si="14"/>
        <v>#DIV/0!</v>
      </c>
      <c r="G39" s="65" t="e">
        <f t="shared" si="14"/>
        <v>#DIV/0!</v>
      </c>
      <c r="H39" s="65" t="e">
        <f t="shared" si="14"/>
        <v>#DIV/0!</v>
      </c>
      <c r="I39" s="65" t="e">
        <f t="shared" si="14"/>
        <v>#DIV/0!</v>
      </c>
      <c r="J39" s="65" t="e">
        <f t="shared" si="14"/>
        <v>#DIV/0!</v>
      </c>
      <c r="K39" s="65" t="e">
        <f t="shared" si="14"/>
        <v>#DIV/0!</v>
      </c>
    </row>
    <row r="40" spans="1:11" s="3" customFormat="1" ht="11.25" customHeight="1">
      <c r="A40" s="3" t="s">
        <v>130</v>
      </c>
      <c r="B40" s="65" t="e">
        <f>(B18+B16)/B16</f>
        <v>#DIV/0!</v>
      </c>
      <c r="C40" s="65" t="e">
        <f aca="true" t="shared" si="15" ref="C40:K40">(C18+C16)/C16</f>
        <v>#DIV/0!</v>
      </c>
      <c r="D40" s="65" t="e">
        <f t="shared" si="15"/>
        <v>#DIV/0!</v>
      </c>
      <c r="E40" s="65" t="e">
        <f t="shared" si="15"/>
        <v>#DIV/0!</v>
      </c>
      <c r="F40" s="65" t="e">
        <f t="shared" si="15"/>
        <v>#DIV/0!</v>
      </c>
      <c r="G40" s="65" t="e">
        <f t="shared" si="15"/>
        <v>#DIV/0!</v>
      </c>
      <c r="H40" s="65" t="e">
        <f t="shared" si="15"/>
        <v>#DIV/0!</v>
      </c>
      <c r="I40" s="65" t="e">
        <f t="shared" si="15"/>
        <v>#DIV/0!</v>
      </c>
      <c r="J40" s="65" t="e">
        <f t="shared" si="15"/>
        <v>#DIV/0!</v>
      </c>
      <c r="K40" s="65" t="e">
        <f t="shared" si="15"/>
        <v>#DIV/0!</v>
      </c>
    </row>
    <row r="41" spans="1:11" s="127" customFormat="1" ht="11.25" customHeight="1">
      <c r="A41" s="3" t="s">
        <v>360</v>
      </c>
      <c r="B41" s="42"/>
      <c r="C41" s="97" t="e">
        <f>C36-(B36+C30-C31+((C23*(C35-B36))/C22))</f>
        <v>#DIV/0!</v>
      </c>
      <c r="D41" s="97" t="e">
        <f aca="true" t="shared" si="16" ref="D41:K41">D36-(C36+D30-D31+((D23*(D35-C36))/D22))</f>
        <v>#DIV/0!</v>
      </c>
      <c r="E41" s="97" t="e">
        <f t="shared" si="16"/>
        <v>#DIV/0!</v>
      </c>
      <c r="F41" s="97" t="e">
        <f t="shared" si="16"/>
        <v>#DIV/0!</v>
      </c>
      <c r="G41" s="97" t="e">
        <f t="shared" si="16"/>
        <v>#DIV/0!</v>
      </c>
      <c r="H41" s="97" t="e">
        <f t="shared" si="16"/>
        <v>#DIV/0!</v>
      </c>
      <c r="I41" s="97" t="e">
        <f t="shared" si="16"/>
        <v>#DIV/0!</v>
      </c>
      <c r="J41" s="97" t="e">
        <f t="shared" si="16"/>
        <v>#DIV/0!</v>
      </c>
      <c r="K41" s="97" t="e">
        <f t="shared" si="16"/>
        <v>#DIV/0!</v>
      </c>
    </row>
    <row r="42" spans="1:11" s="127" customFormat="1" ht="11.25" customHeight="1">
      <c r="A42" s="127" t="s">
        <v>678</v>
      </c>
      <c r="B42" s="42"/>
      <c r="C42" s="42" t="e">
        <f>C36-(B36+C30-C31)</f>
        <v>#DIV/0!</v>
      </c>
      <c r="D42" s="42" t="e">
        <f aca="true" t="shared" si="17" ref="D42:K42">D36-(C36+D30-D31)</f>
        <v>#DIV/0!</v>
      </c>
      <c r="E42" s="42" t="e">
        <f t="shared" si="17"/>
        <v>#DIV/0!</v>
      </c>
      <c r="F42" s="42" t="e">
        <f t="shared" si="17"/>
        <v>#DIV/0!</v>
      </c>
      <c r="G42" s="42" t="e">
        <f t="shared" si="17"/>
        <v>#DIV/0!</v>
      </c>
      <c r="H42" s="42" t="e">
        <f t="shared" si="17"/>
        <v>#DIV/0!</v>
      </c>
      <c r="I42" s="42" t="e">
        <f t="shared" si="17"/>
        <v>#DIV/0!</v>
      </c>
      <c r="J42" s="42" t="e">
        <f t="shared" si="17"/>
        <v>#DIV/0!</v>
      </c>
      <c r="K42" s="42" t="e">
        <f t="shared" si="17"/>
        <v>#DIV/0!</v>
      </c>
    </row>
    <row r="43" spans="1:11" s="3" customFormat="1" ht="11.25" customHeight="1">
      <c r="A43" s="3" t="s">
        <v>131</v>
      </c>
      <c r="B43" s="65" t="e">
        <f>B17/B15*100</f>
        <v>#DIV/0!</v>
      </c>
      <c r="C43" s="65" t="e">
        <f aca="true" t="shared" si="18" ref="C43:K43">C17/C15*100</f>
        <v>#DIV/0!</v>
      </c>
      <c r="D43" s="65" t="e">
        <f t="shared" si="18"/>
        <v>#DIV/0!</v>
      </c>
      <c r="E43" s="65" t="e">
        <f t="shared" si="18"/>
        <v>#DIV/0!</v>
      </c>
      <c r="F43" s="65" t="e">
        <f t="shared" si="18"/>
        <v>#DIV/0!</v>
      </c>
      <c r="G43" s="65" t="e">
        <f t="shared" si="18"/>
        <v>#DIV/0!</v>
      </c>
      <c r="H43" s="65" t="e">
        <f t="shared" si="18"/>
        <v>#DIV/0!</v>
      </c>
      <c r="I43" s="65" t="e">
        <f t="shared" si="18"/>
        <v>#DIV/0!</v>
      </c>
      <c r="J43" s="65" t="e">
        <f t="shared" si="18"/>
        <v>#DIV/0!</v>
      </c>
      <c r="K43" s="65" t="e">
        <f t="shared" si="18"/>
        <v>#DIV/0!</v>
      </c>
    </row>
    <row r="44" spans="1:11" s="3" customFormat="1" ht="11.25" customHeight="1">
      <c r="A44" s="3" t="s">
        <v>132</v>
      </c>
      <c r="B44" s="65" t="e">
        <f aca="true" t="shared" si="19" ref="B44:K44">B19/B9*100</f>
        <v>#DIV/0!</v>
      </c>
      <c r="C44" s="65" t="e">
        <f t="shared" si="19"/>
        <v>#DIV/0!</v>
      </c>
      <c r="D44" s="65" t="e">
        <f t="shared" si="19"/>
        <v>#DIV/0!</v>
      </c>
      <c r="E44" s="65" t="e">
        <f t="shared" si="19"/>
        <v>#DIV/0!</v>
      </c>
      <c r="F44" s="65" t="e">
        <f t="shared" si="19"/>
        <v>#DIV/0!</v>
      </c>
      <c r="G44" s="65" t="e">
        <f t="shared" si="19"/>
        <v>#DIV/0!</v>
      </c>
      <c r="H44" s="65" t="e">
        <f t="shared" si="19"/>
        <v>#DIV/0!</v>
      </c>
      <c r="I44" s="65" t="e">
        <f t="shared" si="19"/>
        <v>#DIV/0!</v>
      </c>
      <c r="J44" s="65" t="e">
        <f t="shared" si="19"/>
        <v>#DIV/0!</v>
      </c>
      <c r="K44" s="65" t="e">
        <f t="shared" si="19"/>
        <v>#DIV/0!</v>
      </c>
    </row>
    <row r="45" spans="1:11" s="3" customFormat="1" ht="11.25" customHeight="1">
      <c r="A45" s="3" t="s">
        <v>133</v>
      </c>
      <c r="B45" s="65" t="e">
        <f>B18/B13*100</f>
        <v>#DIV/0!</v>
      </c>
      <c r="C45" s="65" t="e">
        <f aca="true" t="shared" si="20" ref="C45:K45">C18/C13*100</f>
        <v>#DIV/0!</v>
      </c>
      <c r="D45" s="65" t="e">
        <f t="shared" si="20"/>
        <v>#DIV/0!</v>
      </c>
      <c r="E45" s="65" t="e">
        <f t="shared" si="20"/>
        <v>#DIV/0!</v>
      </c>
      <c r="F45" s="65" t="e">
        <f t="shared" si="20"/>
        <v>#DIV/0!</v>
      </c>
      <c r="G45" s="65" t="e">
        <f t="shared" si="20"/>
        <v>#DIV/0!</v>
      </c>
      <c r="H45" s="65" t="e">
        <f t="shared" si="20"/>
        <v>#DIV/0!</v>
      </c>
      <c r="I45" s="65" t="e">
        <f t="shared" si="20"/>
        <v>#DIV/0!</v>
      </c>
      <c r="J45" s="65" t="e">
        <f t="shared" si="20"/>
        <v>#DIV/0!</v>
      </c>
      <c r="K45" s="65" t="e">
        <f t="shared" si="20"/>
        <v>#DIV/0!</v>
      </c>
    </row>
    <row r="46" spans="1:11" s="3" customFormat="1" ht="11.25" customHeight="1">
      <c r="A46" s="3" t="s">
        <v>134</v>
      </c>
      <c r="B46" s="65" t="e">
        <f>B33/B28</f>
        <v>#DIV/0!</v>
      </c>
      <c r="C46" s="65" t="e">
        <f aca="true" t="shared" si="21" ref="C46:K46">C33/C28</f>
        <v>#DIV/0!</v>
      </c>
      <c r="D46" s="65" t="e">
        <f t="shared" si="21"/>
        <v>#DIV/0!</v>
      </c>
      <c r="E46" s="65" t="e">
        <f t="shared" si="21"/>
        <v>#DIV/0!</v>
      </c>
      <c r="F46" s="65" t="e">
        <f t="shared" si="21"/>
        <v>#DIV/0!</v>
      </c>
      <c r="G46" s="65" t="e">
        <f t="shared" si="21"/>
        <v>#DIV/0!</v>
      </c>
      <c r="H46" s="65" t="e">
        <f t="shared" si="21"/>
        <v>#DIV/0!</v>
      </c>
      <c r="I46" s="65" t="e">
        <f t="shared" si="21"/>
        <v>#DIV/0!</v>
      </c>
      <c r="J46" s="65" t="e">
        <f t="shared" si="21"/>
        <v>#DIV/0!</v>
      </c>
      <c r="K46" s="65" t="e">
        <f t="shared" si="21"/>
        <v>#DIV/0!</v>
      </c>
    </row>
    <row r="47" spans="1:11" s="3" customFormat="1" ht="11.25" customHeight="1">
      <c r="A47" s="3" t="s">
        <v>135</v>
      </c>
      <c r="B47" s="65" t="e">
        <f>B34/B28</f>
        <v>#DIV/0!</v>
      </c>
      <c r="C47" s="65" t="e">
        <f aca="true" t="shared" si="22" ref="C47:K47">C34/C28</f>
        <v>#DIV/0!</v>
      </c>
      <c r="D47" s="65" t="e">
        <f t="shared" si="22"/>
        <v>#DIV/0!</v>
      </c>
      <c r="E47" s="65" t="e">
        <f t="shared" si="22"/>
        <v>#DIV/0!</v>
      </c>
      <c r="F47" s="65" t="e">
        <f t="shared" si="22"/>
        <v>#DIV/0!</v>
      </c>
      <c r="G47" s="65" t="e">
        <f t="shared" si="22"/>
        <v>#DIV/0!</v>
      </c>
      <c r="H47" s="65" t="e">
        <f t="shared" si="22"/>
        <v>#DIV/0!</v>
      </c>
      <c r="I47" s="65" t="e">
        <f t="shared" si="22"/>
        <v>#DIV/0!</v>
      </c>
      <c r="J47" s="65" t="e">
        <f t="shared" si="22"/>
        <v>#DIV/0!</v>
      </c>
      <c r="K47" s="65" t="e">
        <f t="shared" si="22"/>
        <v>#DIV/0!</v>
      </c>
    </row>
    <row r="48" spans="1:11" s="3" customFormat="1" ht="11.25" customHeight="1">
      <c r="A48" s="3" t="s">
        <v>136</v>
      </c>
      <c r="B48" s="65" t="e">
        <f>B35/B24</f>
        <v>#DIV/0!</v>
      </c>
      <c r="C48" s="65" t="e">
        <f aca="true" t="shared" si="23" ref="C48:K48">C35/C24</f>
        <v>#DIV/0!</v>
      </c>
      <c r="D48" s="65" t="e">
        <f t="shared" si="23"/>
        <v>#DIV/0!</v>
      </c>
      <c r="E48" s="65" t="e">
        <f t="shared" si="23"/>
        <v>#DIV/0!</v>
      </c>
      <c r="F48" s="65" t="e">
        <f t="shared" si="23"/>
        <v>#DIV/0!</v>
      </c>
      <c r="G48" s="65" t="e">
        <f t="shared" si="23"/>
        <v>#DIV/0!</v>
      </c>
      <c r="H48" s="65" t="e">
        <f t="shared" si="23"/>
        <v>#DIV/0!</v>
      </c>
      <c r="I48" s="65" t="e">
        <f t="shared" si="23"/>
        <v>#DIV/0!</v>
      </c>
      <c r="J48" s="65" t="e">
        <f t="shared" si="23"/>
        <v>#DIV/0!</v>
      </c>
      <c r="K48" s="65" t="e">
        <f t="shared" si="23"/>
        <v>#DIV/0!</v>
      </c>
    </row>
    <row r="49" spans="1:11" s="3" customFormat="1" ht="11.25" customHeight="1">
      <c r="A49" s="3" t="s">
        <v>137</v>
      </c>
      <c r="B49" s="65" t="e">
        <f>B35/B26</f>
        <v>#DIV/0!</v>
      </c>
      <c r="C49" s="65" t="e">
        <f aca="true" t="shared" si="24" ref="C49:K49">C35/C26</f>
        <v>#DIV/0!</v>
      </c>
      <c r="D49" s="65" t="e">
        <f t="shared" si="24"/>
        <v>#DIV/0!</v>
      </c>
      <c r="E49" s="65" t="e">
        <f t="shared" si="24"/>
        <v>#DIV/0!</v>
      </c>
      <c r="F49" s="65" t="e">
        <f t="shared" si="24"/>
        <v>#DIV/0!</v>
      </c>
      <c r="G49" s="65">
        <f t="shared" si="24"/>
        <v>3.75</v>
      </c>
      <c r="H49" s="65">
        <f t="shared" si="24"/>
        <v>3.8636363636363633</v>
      </c>
      <c r="I49" s="65">
        <f t="shared" si="24"/>
        <v>3.9583333333333335</v>
      </c>
      <c r="J49" s="65">
        <f t="shared" si="24"/>
        <v>3.8181818181818183</v>
      </c>
      <c r="K49" s="65">
        <f t="shared" si="24"/>
        <v>3.8333333333333335</v>
      </c>
    </row>
    <row r="50" spans="1:7" s="3" customFormat="1" ht="11.25" customHeight="1">
      <c r="A50" s="3" t="s">
        <v>138</v>
      </c>
      <c r="B50" s="92" t="e">
        <f>AVERAGE(I28:K28)</f>
        <v>#DIV/0!</v>
      </c>
      <c r="C50" s="52"/>
      <c r="D50" s="3" t="s">
        <v>139</v>
      </c>
      <c r="E50" s="93" t="e">
        <f>AVERAGE(G46:K46)</f>
        <v>#DIV/0!</v>
      </c>
      <c r="F50" s="3" t="s">
        <v>140</v>
      </c>
      <c r="G50" s="93" t="e">
        <f>AVERAGE(G47:K47)</f>
        <v>#DIV/0!</v>
      </c>
    </row>
  </sheetData>
  <sheetProtection/>
  <printOptions/>
  <pageMargins left="0" right="0" top="0" bottom="0" header="0.2362204724409449" footer="0"/>
  <pageSetup horizontalDpi="1200" verticalDpi="1200" orientation="landscape" r:id="rId1"/>
  <headerFooter alignWithMargins="0">
    <oddFooter>&amp;R&amp;8&amp;D @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3" max="3" width="10.00390625" style="0" customWidth="1"/>
    <col min="5" max="5" width="3.421875" style="0" customWidth="1"/>
    <col min="6" max="6" width="17.28125" style="0" customWidth="1"/>
    <col min="8" max="8" width="2.28125" style="0" customWidth="1"/>
    <col min="9" max="9" width="12.8515625" style="0" customWidth="1"/>
  </cols>
  <sheetData>
    <row r="1" spans="1:10" ht="16.5" thickBot="1">
      <c r="A1" s="1" t="s">
        <v>141</v>
      </c>
      <c r="B1" s="11">
        <f>Data!B2</f>
        <v>0</v>
      </c>
      <c r="F1" s="50" t="s">
        <v>142</v>
      </c>
      <c r="G1" s="51">
        <f>Data!B4</f>
        <v>0</v>
      </c>
      <c r="J1" s="12" t="s">
        <v>144</v>
      </c>
    </row>
    <row r="3" spans="2:10" ht="13.5" thickBot="1">
      <c r="B3" s="13" t="s">
        <v>145</v>
      </c>
      <c r="C3" s="17" t="s">
        <v>146</v>
      </c>
      <c r="D3" s="17"/>
      <c r="F3" s="8" t="s">
        <v>147</v>
      </c>
      <c r="G3" s="19">
        <f>B15</f>
        <v>0</v>
      </c>
      <c r="I3" s="28" t="s">
        <v>148</v>
      </c>
      <c r="J3" s="3"/>
    </row>
    <row r="4" spans="1:10" ht="13.5" thickBot="1">
      <c r="A4" s="14" t="s">
        <v>149</v>
      </c>
      <c r="B4" s="15" t="s">
        <v>141</v>
      </c>
      <c r="C4" s="16" t="s">
        <v>150</v>
      </c>
      <c r="D4" s="17"/>
      <c r="F4" s="3" t="s">
        <v>151</v>
      </c>
      <c r="G4" s="10">
        <f>G3+(G3*$B$17)</f>
        <v>0</v>
      </c>
      <c r="I4" s="38">
        <f>G4/(1+B$21)^1</f>
        <v>0</v>
      </c>
      <c r="J4" s="3"/>
    </row>
    <row r="5" spans="1:10" ht="12.75">
      <c r="A5" t="s">
        <v>152</v>
      </c>
      <c r="B5" s="18"/>
      <c r="C5" s="2"/>
      <c r="D5" s="2"/>
      <c r="F5" s="3" t="s">
        <v>153</v>
      </c>
      <c r="G5" s="10">
        <f>G4+(G4*$B$17)</f>
        <v>0</v>
      </c>
      <c r="I5" s="38">
        <f>G5/(1+B$21)^2</f>
        <v>0</v>
      </c>
      <c r="J5" s="3"/>
    </row>
    <row r="6" spans="1:10" ht="12.75">
      <c r="A6" t="s">
        <v>154</v>
      </c>
      <c r="B6" s="18"/>
      <c r="C6" s="2"/>
      <c r="D6" s="2"/>
      <c r="F6" s="3" t="s">
        <v>155</v>
      </c>
      <c r="G6" s="10">
        <f>G5+(G5*$B$17)</f>
        <v>0</v>
      </c>
      <c r="I6" s="38">
        <f>G6/(1+B$21)^3</f>
        <v>0</v>
      </c>
      <c r="J6" s="3"/>
    </row>
    <row r="7" spans="1:10" ht="12.75">
      <c r="A7" t="s">
        <v>156</v>
      </c>
      <c r="B7" s="18"/>
      <c r="C7" s="2"/>
      <c r="D7" s="2"/>
      <c r="F7" s="3" t="s">
        <v>157</v>
      </c>
      <c r="G7" s="10">
        <f>G6+(G6*$B$17)</f>
        <v>0</v>
      </c>
      <c r="I7" s="38">
        <f>G7/(1+B$21)^4</f>
        <v>0</v>
      </c>
      <c r="J7" s="3"/>
    </row>
    <row r="8" spans="1:10" ht="12.75">
      <c r="A8" t="s">
        <v>158</v>
      </c>
      <c r="B8" s="18"/>
      <c r="C8" s="2"/>
      <c r="D8" s="2"/>
      <c r="F8" s="3" t="s">
        <v>159</v>
      </c>
      <c r="G8" s="10">
        <f>G7+(G7*$B$17)</f>
        <v>0</v>
      </c>
      <c r="I8" s="38">
        <f>G8/(1+B$21)^5</f>
        <v>0</v>
      </c>
      <c r="J8" s="3"/>
    </row>
    <row r="9" spans="1:10" ht="12.75">
      <c r="A9" t="s">
        <v>416</v>
      </c>
      <c r="B9" s="18"/>
      <c r="C9" s="18"/>
      <c r="F9" s="3" t="s">
        <v>161</v>
      </c>
      <c r="G9" s="10">
        <f>G8+(G8*$B$18)</f>
        <v>0</v>
      </c>
      <c r="I9" s="38">
        <f>G9/(1+B$21)^6</f>
        <v>0</v>
      </c>
      <c r="J9" s="3"/>
    </row>
    <row r="10" spans="1:10" ht="12.75">
      <c r="A10" t="s">
        <v>371</v>
      </c>
      <c r="F10" s="3" t="s">
        <v>163</v>
      </c>
      <c r="G10" s="10">
        <f>G9+(G9*$B$18)</f>
        <v>0</v>
      </c>
      <c r="I10" s="38">
        <f>G10/(1+B$21)^7</f>
        <v>0</v>
      </c>
      <c r="J10" s="3"/>
    </row>
    <row r="11" spans="1:10" ht="12.75">
      <c r="A11" s="1" t="s">
        <v>160</v>
      </c>
      <c r="F11" s="3" t="s">
        <v>165</v>
      </c>
      <c r="G11" s="10">
        <f>G10+(G10*$B$18)</f>
        <v>0</v>
      </c>
      <c r="I11" s="38">
        <f>G11/(1+B$21)^8</f>
        <v>0</v>
      </c>
      <c r="J11" s="3"/>
    </row>
    <row r="12" spans="1:10" ht="13.5" thickBot="1">
      <c r="A12" t="s">
        <v>162</v>
      </c>
      <c r="B12" s="37" t="e">
        <f>Data!E50</f>
        <v>#DIV/0!</v>
      </c>
      <c r="F12" s="3" t="s">
        <v>166</v>
      </c>
      <c r="G12" s="10">
        <f>G11+(G11*$B$18)</f>
        <v>0</v>
      </c>
      <c r="I12" s="38">
        <f>G12/(1+B$21)^9</f>
        <v>0</v>
      </c>
      <c r="J12" s="3"/>
    </row>
    <row r="13" spans="1:10" ht="13.5" thickBot="1">
      <c r="A13" t="s">
        <v>164</v>
      </c>
      <c r="B13" s="37" t="e">
        <f>Data!G50</f>
        <v>#DIV/0!</v>
      </c>
      <c r="F13" s="3" t="s">
        <v>167</v>
      </c>
      <c r="G13" s="29">
        <f>G12+(G12*$B$18)</f>
        <v>0</v>
      </c>
      <c r="I13" s="40">
        <f>G13/(1+B$21)^10</f>
        <v>0</v>
      </c>
      <c r="J13" s="3"/>
    </row>
    <row r="14" spans="6:10" ht="12.75">
      <c r="F14" t="s">
        <v>169</v>
      </c>
      <c r="G14" s="39">
        <f>SUM(G4:G13)</f>
        <v>0</v>
      </c>
      <c r="I14" s="39">
        <f>SUM(I4:I13)</f>
        <v>0</v>
      </c>
      <c r="J14" s="3"/>
    </row>
    <row r="15" spans="1:10" ht="13.5" thickBot="1">
      <c r="A15" s="7" t="s">
        <v>147</v>
      </c>
      <c r="B15" s="46">
        <f>Data!I5</f>
        <v>0</v>
      </c>
      <c r="I15" s="3"/>
      <c r="J15" s="3"/>
    </row>
    <row r="16" spans="1:10" ht="12.75">
      <c r="A16" s="1" t="s">
        <v>168</v>
      </c>
      <c r="F16" t="s">
        <v>172</v>
      </c>
      <c r="I16" s="38">
        <f>G13</f>
        <v>0</v>
      </c>
      <c r="J16" s="3"/>
    </row>
    <row r="17" spans="1:10" ht="13.5" thickBot="1">
      <c r="A17" t="s">
        <v>170</v>
      </c>
      <c r="B17" s="30">
        <v>0</v>
      </c>
      <c r="F17" t="s">
        <v>174</v>
      </c>
      <c r="I17" s="41">
        <f>B21-B19</f>
        <v>0.1</v>
      </c>
      <c r="J17" s="3"/>
    </row>
    <row r="18" spans="1:10" ht="13.5" thickBot="1">
      <c r="A18" s="27" t="s">
        <v>171</v>
      </c>
      <c r="B18" s="30">
        <v>0</v>
      </c>
      <c r="F18" t="s">
        <v>175</v>
      </c>
      <c r="I18" s="42">
        <f>I16/I17</f>
        <v>0</v>
      </c>
      <c r="J18" s="3"/>
    </row>
    <row r="19" spans="1:10" ht="13.5" thickBot="1">
      <c r="A19" t="s">
        <v>173</v>
      </c>
      <c r="B19" s="30">
        <v>0</v>
      </c>
      <c r="F19" t="s">
        <v>177</v>
      </c>
      <c r="I19" s="38">
        <f>I18/(1+B$21)^10</f>
        <v>0</v>
      </c>
      <c r="J19" s="3"/>
    </row>
    <row r="20" spans="6:10" ht="13.5" thickBot="1">
      <c r="F20" s="1" t="s">
        <v>178</v>
      </c>
      <c r="I20" s="53">
        <f>I14+I19</f>
        <v>0</v>
      </c>
      <c r="J20" s="3"/>
    </row>
    <row r="21" spans="1:10" ht="13.5" thickBot="1">
      <c r="A21" s="1" t="s">
        <v>176</v>
      </c>
      <c r="B21" s="30">
        <v>0.1</v>
      </c>
      <c r="F21" t="s">
        <v>181</v>
      </c>
      <c r="I21" s="54" t="e">
        <f>G1/I20</f>
        <v>#DIV/0!</v>
      </c>
      <c r="J21" s="3"/>
    </row>
    <row r="22" spans="6:10" ht="13.5" thickBot="1">
      <c r="F22" s="88" t="s">
        <v>337</v>
      </c>
      <c r="G22" s="4"/>
      <c r="I22" s="89" t="s">
        <v>338</v>
      </c>
      <c r="J22" s="3"/>
    </row>
    <row r="23" spans="1:10" ht="13.5" thickBot="1">
      <c r="A23" s="45" t="s">
        <v>179</v>
      </c>
      <c r="B23" s="6" t="s">
        <v>180</v>
      </c>
      <c r="F23" s="3" t="s">
        <v>186</v>
      </c>
      <c r="G23" s="56"/>
      <c r="I23" s="3"/>
      <c r="J23" s="3"/>
    </row>
    <row r="24" spans="1:10" ht="13.5" thickBot="1">
      <c r="A24" s="45" t="s">
        <v>182</v>
      </c>
      <c r="B24" s="6" t="s">
        <v>183</v>
      </c>
      <c r="F24" t="s">
        <v>187</v>
      </c>
      <c r="G24" s="56"/>
      <c r="I24" s="3"/>
      <c r="J24" s="3"/>
    </row>
    <row r="25" spans="1:10" ht="13.5" thickBot="1">
      <c r="A25" s="45" t="s">
        <v>184</v>
      </c>
      <c r="B25" s="6" t="s">
        <v>185</v>
      </c>
      <c r="F25" t="s">
        <v>188</v>
      </c>
      <c r="G25" s="56"/>
      <c r="I25" s="3"/>
      <c r="J25" s="3"/>
    </row>
    <row r="26" spans="6:10" ht="13.5" thickBot="1">
      <c r="F26" t="s">
        <v>189</v>
      </c>
      <c r="G26" s="56"/>
      <c r="I26" s="43" t="e">
        <f>I48</f>
        <v>#DIV/0!</v>
      </c>
      <c r="J26" s="3"/>
    </row>
    <row r="27" spans="6:10" ht="13.5" thickBot="1">
      <c r="F27" t="s">
        <v>190</v>
      </c>
      <c r="G27" s="56"/>
      <c r="I27" s="3"/>
      <c r="J27" s="3"/>
    </row>
    <row r="28" spans="1:10" ht="13.5" thickBot="1">
      <c r="A28" s="1" t="s">
        <v>191</v>
      </c>
      <c r="F28" s="3" t="s">
        <v>561</v>
      </c>
      <c r="G28" s="56"/>
      <c r="I28" s="3"/>
      <c r="J28" s="3"/>
    </row>
    <row r="29" spans="1:10" ht="13.5" thickBot="1">
      <c r="A29" t="s">
        <v>128</v>
      </c>
      <c r="B29" s="22" t="e">
        <f>Data!K38</f>
        <v>#DIV/0!</v>
      </c>
      <c r="F29" s="3" t="s">
        <v>563</v>
      </c>
      <c r="G29" s="56"/>
      <c r="I29" s="3"/>
      <c r="J29" s="3"/>
    </row>
    <row r="30" spans="1:10" ht="13.5" thickBot="1">
      <c r="A30" t="s">
        <v>192</v>
      </c>
      <c r="B30" s="23" t="e">
        <f>Data!K39</f>
        <v>#DIV/0!</v>
      </c>
      <c r="F30" s="3" t="s">
        <v>562</v>
      </c>
      <c r="G30" s="56"/>
      <c r="I30" s="3"/>
      <c r="J30" s="3"/>
    </row>
    <row r="31" spans="1:10" ht="12.75">
      <c r="A31" t="s">
        <v>158</v>
      </c>
      <c r="B31" s="24">
        <f>Data!B4</f>
        <v>0</v>
      </c>
      <c r="I31" s="3"/>
      <c r="J31" s="3"/>
    </row>
    <row r="32" spans="1:10" ht="12.75">
      <c r="A32" t="s">
        <v>194</v>
      </c>
      <c r="B32" s="24" t="e">
        <f>Data!K36</f>
        <v>#DIV/0!</v>
      </c>
      <c r="F32" t="s">
        <v>132</v>
      </c>
      <c r="G32" s="22" t="e">
        <f>Data!K44</f>
        <v>#DIV/0!</v>
      </c>
      <c r="I32" s="3"/>
      <c r="J32" s="3"/>
    </row>
    <row r="33" spans="1:10" ht="12.75">
      <c r="A33" s="3" t="s">
        <v>196</v>
      </c>
      <c r="B33" s="22" t="e">
        <f>B31/B32</f>
        <v>#DIV/0!</v>
      </c>
      <c r="F33" s="3" t="s">
        <v>133</v>
      </c>
      <c r="G33" s="22" t="e">
        <f>Data!K45</f>
        <v>#DIV/0!</v>
      </c>
      <c r="I33" s="3"/>
      <c r="J33" s="3"/>
    </row>
    <row r="34" spans="1:10" ht="12.75">
      <c r="A34" t="s">
        <v>198</v>
      </c>
      <c r="B34" s="24" t="e">
        <f>Data!B50</f>
        <v>#DIV/0!</v>
      </c>
      <c r="F34" t="s">
        <v>193</v>
      </c>
      <c r="G34" s="57">
        <f>Data!I5</f>
        <v>0</v>
      </c>
      <c r="I34" s="3"/>
      <c r="J34" s="3"/>
    </row>
    <row r="35" spans="1:10" ht="12.75">
      <c r="A35" s="3" t="s">
        <v>200</v>
      </c>
      <c r="B35" s="22" t="e">
        <f>B31/B34</f>
        <v>#DIV/0!</v>
      </c>
      <c r="F35" t="s">
        <v>195</v>
      </c>
      <c r="G35" s="58" t="e">
        <f>Data!K24</f>
        <v>#DIV/0!</v>
      </c>
      <c r="I35" s="3"/>
      <c r="J35" s="3"/>
    </row>
    <row r="36" spans="1:10" ht="12.75">
      <c r="A36" s="3" t="s">
        <v>202</v>
      </c>
      <c r="B36" s="24">
        <f>Data!K26</f>
        <v>3</v>
      </c>
      <c r="F36" t="s">
        <v>197</v>
      </c>
      <c r="G36" s="58">
        <f>Data!K26</f>
        <v>3</v>
      </c>
      <c r="I36" s="3"/>
      <c r="J36" s="3"/>
    </row>
    <row r="37" spans="1:10" ht="12.75">
      <c r="A37" s="3" t="str">
        <f>Pro!E43</f>
        <v>Equity - Goodwill / Equity</v>
      </c>
      <c r="B37" s="122" t="e">
        <f>Pro!G43</f>
        <v>#DIV/0!</v>
      </c>
      <c r="C37" s="4"/>
      <c r="F37" t="s">
        <v>199</v>
      </c>
      <c r="G37" s="64" t="e">
        <f>B31/G34</f>
        <v>#DIV/0!</v>
      </c>
      <c r="I37" s="3"/>
      <c r="J37" s="3"/>
    </row>
    <row r="38" spans="1:10" ht="12.75">
      <c r="A38" s="3" t="s">
        <v>324</v>
      </c>
      <c r="B38" s="123" t="e">
        <f>B32*B37</f>
        <v>#DIV/0!</v>
      </c>
      <c r="C38" s="4"/>
      <c r="F38" t="s">
        <v>201</v>
      </c>
      <c r="G38" s="64" t="e">
        <f>B31/G35</f>
        <v>#DIV/0!</v>
      </c>
      <c r="I38" s="3"/>
      <c r="J38" s="3"/>
    </row>
    <row r="39" spans="3:10" ht="12.75">
      <c r="C39" s="32"/>
      <c r="F39" t="s">
        <v>203</v>
      </c>
      <c r="G39" s="64">
        <f>B31/G36</f>
        <v>0</v>
      </c>
      <c r="I39" s="3"/>
      <c r="J39" s="3"/>
    </row>
    <row r="40" spans="1:10" ht="12.75">
      <c r="A40" s="4"/>
      <c r="B40" s="32"/>
      <c r="C40" s="32"/>
      <c r="D40" s="32"/>
      <c r="E40" s="32"/>
      <c r="F40" s="32"/>
      <c r="G40" s="32"/>
      <c r="H40" s="4"/>
      <c r="I40" s="32"/>
      <c r="J40" s="4"/>
    </row>
    <row r="41" spans="1:10" ht="12.75">
      <c r="A41" s="31" t="s">
        <v>204</v>
      </c>
      <c r="B41" s="32"/>
      <c r="C41" s="32"/>
      <c r="D41" s="32"/>
      <c r="E41" s="32"/>
      <c r="F41" s="32"/>
      <c r="G41" s="32"/>
      <c r="H41" s="4"/>
      <c r="I41" s="32"/>
      <c r="J41" s="4"/>
    </row>
    <row r="42" spans="1:10" ht="13.5" thickBot="1">
      <c r="A42" s="32" t="s">
        <v>205</v>
      </c>
      <c r="B42" s="32" t="s">
        <v>206</v>
      </c>
      <c r="C42" s="32" t="s">
        <v>207</v>
      </c>
      <c r="D42" s="32" t="s">
        <v>208</v>
      </c>
      <c r="E42" s="32"/>
      <c r="F42" s="32" t="s">
        <v>158</v>
      </c>
      <c r="G42" s="32" t="s">
        <v>209</v>
      </c>
      <c r="H42" s="4"/>
      <c r="I42" s="28" t="s">
        <v>210</v>
      </c>
      <c r="J42" s="4"/>
    </row>
    <row r="43" spans="1:10" ht="12.75">
      <c r="A43" s="4">
        <f>Data!G6</f>
        <v>2003</v>
      </c>
      <c r="B43" s="59" t="e">
        <f>Data!G28</f>
        <v>#DIV/0!</v>
      </c>
      <c r="C43" s="59">
        <f>Data!G31</f>
        <v>0.25</v>
      </c>
      <c r="D43" s="33"/>
      <c r="E43" s="34"/>
      <c r="F43" s="59">
        <f>Data!G35</f>
        <v>7.5</v>
      </c>
      <c r="G43" s="33"/>
      <c r="H43" s="4"/>
      <c r="I43" s="34"/>
      <c r="J43" s="4"/>
    </row>
    <row r="44" spans="1:10" ht="12.75">
      <c r="A44" s="4">
        <f>Data!H6</f>
        <v>2004</v>
      </c>
      <c r="B44" s="33" t="e">
        <f>Data!H28</f>
        <v>#DIV/0!</v>
      </c>
      <c r="C44" s="33">
        <f>Data!H31</f>
        <v>0.5</v>
      </c>
      <c r="D44" s="59" t="e">
        <f>B44-C44</f>
        <v>#DIV/0!</v>
      </c>
      <c r="E44" s="34"/>
      <c r="F44" s="33">
        <f>Data!H35</f>
        <v>8.5</v>
      </c>
      <c r="G44" s="59">
        <f>F44-F43</f>
        <v>1</v>
      </c>
      <c r="H44" s="4"/>
      <c r="I44" s="34" t="e">
        <f>G44/D44</f>
        <v>#DIV/0!</v>
      </c>
      <c r="J44" s="4"/>
    </row>
    <row r="45" spans="1:10" ht="12.75">
      <c r="A45" s="4">
        <f>Data!I6</f>
        <v>2005</v>
      </c>
      <c r="B45" s="33" t="e">
        <f>Data!I28</f>
        <v>#DIV/0!</v>
      </c>
      <c r="C45" s="33">
        <f>Data!I31</f>
        <v>0.4</v>
      </c>
      <c r="D45" s="33" t="e">
        <f>B45-C45</f>
        <v>#DIV/0!</v>
      </c>
      <c r="E45" s="34"/>
      <c r="F45" s="33">
        <f>Data!I35</f>
        <v>9.5</v>
      </c>
      <c r="G45" s="33">
        <f>F45-F44</f>
        <v>1</v>
      </c>
      <c r="H45" s="4"/>
      <c r="I45" s="34" t="e">
        <f>G45/D45</f>
        <v>#DIV/0!</v>
      </c>
      <c r="J45" s="4"/>
    </row>
    <row r="46" spans="1:9" ht="12.75">
      <c r="A46" s="4">
        <f>Data!J6</f>
        <v>2006</v>
      </c>
      <c r="B46" s="33" t="e">
        <f>Data!J28</f>
        <v>#DIV/0!</v>
      </c>
      <c r="C46" s="33">
        <f>Data!J31</f>
        <v>0.5</v>
      </c>
      <c r="D46" s="33" t="e">
        <f>B46-C46</f>
        <v>#DIV/0!</v>
      </c>
      <c r="E46" s="35"/>
      <c r="F46" s="33">
        <f>Data!J35</f>
        <v>10.5</v>
      </c>
      <c r="G46" s="33">
        <f>F46-F45</f>
        <v>1</v>
      </c>
      <c r="I46" s="34" t="e">
        <f>G46/D46</f>
        <v>#DIV/0!</v>
      </c>
    </row>
    <row r="47" spans="1:9" ht="13.5" thickBot="1">
      <c r="A47" s="4">
        <f>Data!K6</f>
        <v>2007</v>
      </c>
      <c r="B47" s="33" t="e">
        <f>Data!K28</f>
        <v>#DIV/0!</v>
      </c>
      <c r="C47" s="33">
        <f>Data!K31</f>
        <v>0.5</v>
      </c>
      <c r="D47" s="36" t="e">
        <f>B47-C47</f>
        <v>#DIV/0!</v>
      </c>
      <c r="E47" s="35"/>
      <c r="F47" s="33">
        <f>Data!K35</f>
        <v>11.5</v>
      </c>
      <c r="G47" s="36">
        <f>F47-F46</f>
        <v>1</v>
      </c>
      <c r="I47" s="44" t="e">
        <f>G47/D47</f>
        <v>#DIV/0!</v>
      </c>
    </row>
    <row r="48" spans="4:9" ht="13.5" thickBot="1">
      <c r="D48" s="21" t="e">
        <f>SUM(D40:D47)</f>
        <v>#DIV/0!</v>
      </c>
      <c r="G48" s="21">
        <f>SUM(G40:G47)</f>
        <v>4</v>
      </c>
      <c r="I48" s="37" t="e">
        <f>G48/D48</f>
        <v>#DIV/0!</v>
      </c>
    </row>
    <row r="51" ht="12.75">
      <c r="A51" s="25" t="s">
        <v>211</v>
      </c>
    </row>
    <row r="52" spans="1:10" ht="13.5" thickBo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 thickBo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 thickBo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 thickBot="1">
      <c r="A55" s="5"/>
      <c r="B55" s="5"/>
      <c r="C55" s="5"/>
      <c r="D55" s="5"/>
      <c r="E55" s="5"/>
      <c r="F55" s="5"/>
      <c r="G55" s="5"/>
      <c r="H55" s="5"/>
      <c r="I55" s="5"/>
      <c r="J55" s="5"/>
    </row>
  </sheetData>
  <sheetProtection/>
  <printOptions/>
  <pageMargins left="0" right="0" top="0" bottom="0" header="0.5118110236220472" footer="0.2362204724409449"/>
  <pageSetup orientation="portrait" r:id="rId1"/>
  <headerFooter alignWithMargins="0">
    <oddFooter>&amp;R&amp;D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11.140625" style="0" customWidth="1"/>
    <col min="3" max="3" width="9.8515625" style="0" customWidth="1"/>
    <col min="4" max="4" width="13.8515625" style="0" customWidth="1"/>
    <col min="5" max="5" width="13.421875" style="0" customWidth="1"/>
    <col min="6" max="6" width="14.140625" style="0" customWidth="1"/>
    <col min="7" max="7" width="10.7109375" style="0" customWidth="1"/>
  </cols>
  <sheetData>
    <row r="1" spans="1:6" ht="12.75">
      <c r="A1" s="1" t="s">
        <v>212</v>
      </c>
      <c r="F1" s="79" t="s">
        <v>213</v>
      </c>
    </row>
    <row r="2" ht="12.75">
      <c r="A2">
        <f>Data!B2</f>
        <v>0</v>
      </c>
    </row>
    <row r="3" spans="7:8" ht="12.75">
      <c r="G3" s="74"/>
      <c r="H3" s="3"/>
    </row>
    <row r="4" spans="1:8" ht="12.75">
      <c r="A4" s="3" t="str">
        <f>Data!A4</f>
        <v>Current Price</v>
      </c>
      <c r="B4" s="10">
        <f>Data!B4</f>
        <v>0</v>
      </c>
      <c r="D4" s="3" t="str">
        <f>Data!A5</f>
        <v>Indicated Dividend</v>
      </c>
      <c r="E4" s="42">
        <f>Data!B5</f>
        <v>0</v>
      </c>
      <c r="F4" s="121" t="s">
        <v>205</v>
      </c>
      <c r="G4" s="54">
        <f>Data!K6</f>
        <v>2007</v>
      </c>
      <c r="H4" s="3"/>
    </row>
    <row r="5" spans="1:8" ht="12.75">
      <c r="A5" s="3" t="str">
        <f>Data!E4</f>
        <v>1 yr. High</v>
      </c>
      <c r="B5" s="35">
        <f>Data!F4</f>
        <v>12</v>
      </c>
      <c r="D5" s="3" t="str">
        <f>Data!H5</f>
        <v>Current EPS</v>
      </c>
      <c r="E5" s="10">
        <f>Data!I5</f>
        <v>0</v>
      </c>
      <c r="F5" s="121" t="s">
        <v>108</v>
      </c>
      <c r="G5" s="119">
        <f>Data!K15</f>
        <v>0</v>
      </c>
      <c r="H5" s="3"/>
    </row>
    <row r="6" spans="1:8" ht="12.75">
      <c r="A6" s="3" t="str">
        <f>Data!E5</f>
        <v>1 yr. Low</v>
      </c>
      <c r="B6" s="35">
        <f>Data!F5</f>
        <v>10</v>
      </c>
      <c r="D6" s="3" t="str">
        <f>Analysis!A21</f>
        <v>Discount Rate</v>
      </c>
      <c r="E6" s="71">
        <f>Analysis!B21</f>
        <v>0.1</v>
      </c>
      <c r="F6" s="20" t="s">
        <v>112</v>
      </c>
      <c r="G6" s="119">
        <f>Data!K19</f>
        <v>0</v>
      </c>
      <c r="H6" s="3"/>
    </row>
    <row r="7" spans="1:8" ht="12.75">
      <c r="A7" s="3"/>
      <c r="D7" s="3"/>
      <c r="F7" s="20" t="s">
        <v>487</v>
      </c>
      <c r="G7" s="120" t="e">
        <f>G6/G5</f>
        <v>#DIV/0!</v>
      </c>
      <c r="H7" s="3"/>
    </row>
    <row r="8" spans="1:8" ht="12.75">
      <c r="A8" t="str">
        <f>Data!J3</f>
        <v>Yield</v>
      </c>
      <c r="B8" s="72" t="e">
        <f>E4/B4</f>
        <v>#DIV/0!</v>
      </c>
      <c r="D8" s="3" t="str">
        <f>Analysis!A16</f>
        <v>Projected EPS Growth Rate</v>
      </c>
      <c r="F8" s="3"/>
      <c r="G8" s="3"/>
      <c r="H8" s="3"/>
    </row>
    <row r="9" spans="1:8" ht="12.75">
      <c r="A9" t="str">
        <f>Data!J4</f>
        <v>Current P/E</v>
      </c>
      <c r="B9" s="22" t="e">
        <f>Data!K4</f>
        <v>#DIV/0!</v>
      </c>
      <c r="D9" s="3" t="str">
        <f>Analysis!A17</f>
        <v>next 5 years</v>
      </c>
      <c r="E9" s="70">
        <f>Analysis!B17</f>
        <v>0</v>
      </c>
      <c r="F9" s="3"/>
      <c r="G9" s="3"/>
      <c r="H9" s="3"/>
    </row>
    <row r="10" spans="1:8" ht="12.75">
      <c r="A10" s="3"/>
      <c r="D10" s="3" t="str">
        <f>Analysis!A18</f>
        <v>5 to 10 years</v>
      </c>
      <c r="E10" s="70">
        <f>Analysis!B18</f>
        <v>0</v>
      </c>
      <c r="F10" s="3"/>
      <c r="G10" s="3"/>
      <c r="H10" s="3"/>
    </row>
    <row r="11" spans="1:8" ht="12.75">
      <c r="A11" s="3" t="str">
        <f>Analysis!F21</f>
        <v>Share price/est. value</v>
      </c>
      <c r="B11" s="73">
        <f>Analysis!I20</f>
        <v>0</v>
      </c>
      <c r="D11" s="3" t="str">
        <f>Analysis!A19</f>
        <v>After 10 years</v>
      </c>
      <c r="E11" s="70">
        <f>Analysis!B19</f>
        <v>0</v>
      </c>
      <c r="F11" s="3"/>
      <c r="G11" s="3"/>
      <c r="H11" s="3"/>
    </row>
    <row r="12" spans="1:8" ht="12.75">
      <c r="A12" s="3" t="s">
        <v>214</v>
      </c>
      <c r="B12" s="78" t="e">
        <f>B4/B11</f>
        <v>#DIV/0!</v>
      </c>
      <c r="D12" s="3"/>
      <c r="E12" s="3"/>
      <c r="G12" s="3"/>
      <c r="H12" s="3"/>
    </row>
    <row r="13" spans="1:6" ht="12.75">
      <c r="A13" s="3"/>
      <c r="D13" s="75" t="s">
        <v>205</v>
      </c>
      <c r="E13" s="75" t="s">
        <v>215</v>
      </c>
      <c r="F13" s="75" t="s">
        <v>216</v>
      </c>
    </row>
    <row r="14" spans="1:6" ht="12.75">
      <c r="A14" s="3" t="str">
        <f>Data!J5</f>
        <v>MRI</v>
      </c>
      <c r="B14" s="65" t="e">
        <f>Data!K5</f>
        <v>#DIV/0!</v>
      </c>
      <c r="D14" s="74">
        <f>Data!H6</f>
        <v>2004</v>
      </c>
      <c r="E14" s="38" t="e">
        <f>Data!H28</f>
        <v>#DIV/0!</v>
      </c>
      <c r="F14" s="72"/>
    </row>
    <row r="15" spans="1:6" ht="12.75">
      <c r="A15" s="3" t="s">
        <v>217</v>
      </c>
      <c r="B15" s="65" t="e">
        <f>(B17*100)/B9</f>
        <v>#DIV/0!</v>
      </c>
      <c r="D15" s="74">
        <f>Data!I6</f>
        <v>2005</v>
      </c>
      <c r="E15" s="38" t="e">
        <f>Data!I28</f>
        <v>#DIV/0!</v>
      </c>
      <c r="F15" s="72" t="e">
        <f>(E15-E14)/E14</f>
        <v>#DIV/0!</v>
      </c>
    </row>
    <row r="16" spans="1:6" ht="12.75">
      <c r="A16" s="3"/>
      <c r="D16" s="74">
        <f>Data!J6</f>
        <v>2006</v>
      </c>
      <c r="E16" s="38" t="e">
        <f>Data!J28</f>
        <v>#DIV/0!</v>
      </c>
      <c r="F16" s="72" t="e">
        <f>(E16-E15)/E15</f>
        <v>#DIV/0!</v>
      </c>
    </row>
    <row r="17" spans="1:6" ht="12.75">
      <c r="A17" s="3" t="s">
        <v>218</v>
      </c>
      <c r="B17" s="85" t="e">
        <f>F17</f>
        <v>#DIV/0!</v>
      </c>
      <c r="D17" s="76">
        <f>Data!K6</f>
        <v>2007</v>
      </c>
      <c r="E17" s="77" t="e">
        <f>Data!K28</f>
        <v>#DIV/0!</v>
      </c>
      <c r="F17" s="72" t="e">
        <f>(E17-E16)/E16</f>
        <v>#DIV/0!</v>
      </c>
    </row>
    <row r="18" spans="1:6" ht="12.75">
      <c r="A18" s="3"/>
      <c r="D18" s="75" t="s">
        <v>219</v>
      </c>
      <c r="E18" s="38"/>
      <c r="F18" s="71" t="e">
        <f>GEOMEAN(F15:F17)</f>
        <v>#DIV/0!</v>
      </c>
    </row>
    <row r="19" ht="12.75">
      <c r="D19" s="75"/>
    </row>
    <row r="20" spans="1:6" ht="12.75">
      <c r="A20" s="3"/>
      <c r="B20" s="1" t="s">
        <v>149</v>
      </c>
      <c r="D20" s="75" t="s">
        <v>220</v>
      </c>
      <c r="E20" s="79" t="s">
        <v>197</v>
      </c>
      <c r="F20" s="79" t="s">
        <v>221</v>
      </c>
    </row>
    <row r="21" spans="2:6" ht="12.75">
      <c r="B21" s="82" t="s">
        <v>222</v>
      </c>
      <c r="D21" s="83" t="e">
        <f>AVERAGE(Data!H25:K25)</f>
        <v>#DIV/0!</v>
      </c>
      <c r="E21" s="83">
        <f>AVERAGE(Data!H27:K27)</f>
        <v>0.1069128787878788</v>
      </c>
      <c r="F21" s="83" t="e">
        <f>AVERAGE(Data!H29:K29)</f>
        <v>#DIV/0!</v>
      </c>
    </row>
    <row r="22" spans="2:6" ht="12.75">
      <c r="B22" s="82" t="s">
        <v>223</v>
      </c>
      <c r="D22" s="83" t="e">
        <f>GEOMEAN(Data!H25:K25)</f>
        <v>#DIV/0!</v>
      </c>
      <c r="E22" s="83">
        <f>GEOMEAN(Data!H27:K27)</f>
        <v>0.10477745805663632</v>
      </c>
      <c r="F22" s="83" t="e">
        <f>GEOMEAN(Data!H29:K29)</f>
        <v>#DIV/0!</v>
      </c>
    </row>
    <row r="23" spans="1:6" ht="12.75">
      <c r="A23" s="3"/>
      <c r="B23" s="82" t="s">
        <v>224</v>
      </c>
      <c r="D23" s="83" t="e">
        <f>AVERAGE(Data!C25:K25)</f>
        <v>#DIV/0!</v>
      </c>
      <c r="E23" s="83" t="e">
        <f>AVERAGE(Data!C27:K27)</f>
        <v>#DIV/0!</v>
      </c>
      <c r="F23" s="83" t="e">
        <f>AVERAGE(Data!C29:K29)</f>
        <v>#DIV/0!</v>
      </c>
    </row>
    <row r="24" spans="1:6" ht="12.75">
      <c r="A24" s="3"/>
      <c r="B24" s="82" t="s">
        <v>225</v>
      </c>
      <c r="D24" s="84" t="e">
        <f>GEOMEAN(Data!C25:K25)</f>
        <v>#DIV/0!</v>
      </c>
      <c r="E24" s="83" t="e">
        <f>GEOMEAN(Data!C27:K27)</f>
        <v>#DIV/0!</v>
      </c>
      <c r="F24" s="83" t="e">
        <f>GEOMEAN(Data!C29:K29)</f>
        <v>#DIV/0!</v>
      </c>
    </row>
    <row r="25" spans="1:4" ht="12.75">
      <c r="A25" s="3"/>
      <c r="D25" s="3"/>
    </row>
    <row r="26" spans="1:7" ht="13.5" thickBot="1">
      <c r="A26" s="47" t="s">
        <v>226</v>
      </c>
      <c r="B26" s="48" t="s">
        <v>227</v>
      </c>
      <c r="D26" s="4"/>
      <c r="F26" s="3" t="s">
        <v>101</v>
      </c>
      <c r="G26" s="65">
        <f>Data!K8</f>
        <v>0</v>
      </c>
    </row>
    <row r="27" spans="1:7" ht="12.75">
      <c r="A27" s="3" t="s">
        <v>228</v>
      </c>
      <c r="D27" s="10" t="e">
        <f>((G26-G27)/G28)*1.2</f>
        <v>#DIV/0!</v>
      </c>
      <c r="F27" s="3" t="s">
        <v>229</v>
      </c>
      <c r="G27" s="65">
        <f>Data!K10</f>
        <v>0</v>
      </c>
    </row>
    <row r="28" spans="1:7" ht="12.75">
      <c r="A28" s="3" t="s">
        <v>230</v>
      </c>
      <c r="D28" s="10" t="e">
        <f>(G29/G28)*1.4</f>
        <v>#DIV/0!</v>
      </c>
      <c r="F28" s="3" t="s">
        <v>102</v>
      </c>
      <c r="G28" s="65">
        <f>Data!K9</f>
        <v>0</v>
      </c>
    </row>
    <row r="29" spans="1:7" ht="13.5" thickBot="1">
      <c r="A29" s="3" t="s">
        <v>231</v>
      </c>
      <c r="D29" s="10" t="e">
        <f>(G30/G28)*3.3</f>
        <v>#DIV/0!</v>
      </c>
      <c r="F29" s="3" t="s">
        <v>232</v>
      </c>
      <c r="G29" s="66"/>
    </row>
    <row r="30" spans="1:7" ht="12.75">
      <c r="A30" s="3" t="s">
        <v>233</v>
      </c>
      <c r="D30" s="10" t="e">
        <f>((G31+G36)/G32)*0.6</f>
        <v>#DIV/0!</v>
      </c>
      <c r="F30" s="3" t="s">
        <v>234</v>
      </c>
      <c r="G30" s="65">
        <f>Data!K17</f>
        <v>0</v>
      </c>
    </row>
    <row r="31" spans="1:7" ht="13.5" thickBot="1">
      <c r="A31" s="3" t="s">
        <v>235</v>
      </c>
      <c r="C31" s="1"/>
      <c r="D31" s="29" t="e">
        <f>G33/G28</f>
        <v>#DIV/0!</v>
      </c>
      <c r="F31" s="3" t="s">
        <v>236</v>
      </c>
      <c r="G31" s="65">
        <f>B4*G37</f>
        <v>0</v>
      </c>
    </row>
    <row r="32" spans="1:7" ht="13.5" thickBot="1">
      <c r="A32" s="49" t="s">
        <v>237</v>
      </c>
      <c r="D32" s="29" t="e">
        <f>SUM(D27:D31)</f>
        <v>#DIV/0!</v>
      </c>
      <c r="F32" s="3" t="s">
        <v>238</v>
      </c>
      <c r="G32" s="65">
        <f>Data!K12</f>
        <v>0</v>
      </c>
    </row>
    <row r="33" spans="6:7" ht="12.75">
      <c r="F33" s="3" t="s">
        <v>239</v>
      </c>
      <c r="G33" s="65">
        <f>Data!K15</f>
        <v>0</v>
      </c>
    </row>
    <row r="34" spans="6:7" ht="13.5" thickBot="1">
      <c r="F34" s="3" t="s">
        <v>240</v>
      </c>
      <c r="G34" s="67"/>
    </row>
    <row r="35" spans="1:7" ht="13.5" thickBot="1">
      <c r="A35" s="4"/>
      <c r="B35" s="4"/>
      <c r="C35" s="4"/>
      <c r="D35" s="4"/>
      <c r="E35" s="4"/>
      <c r="F35" s="52" t="s">
        <v>241</v>
      </c>
      <c r="G35" s="67"/>
    </row>
    <row r="36" spans="1:7" ht="12.75">
      <c r="A36" s="4"/>
      <c r="B36" s="4"/>
      <c r="C36" s="4"/>
      <c r="D36" s="4"/>
      <c r="E36" s="4"/>
      <c r="F36" s="52" t="s">
        <v>242</v>
      </c>
      <c r="G36" s="69">
        <f>G34*G35</f>
        <v>0</v>
      </c>
    </row>
    <row r="37" spans="1:7" ht="13.5" thickBot="1">
      <c r="A37" s="103" t="s">
        <v>280</v>
      </c>
      <c r="B37" s="55"/>
      <c r="C37" s="110" t="str">
        <f>Data!I3</f>
        <v>Dec</v>
      </c>
      <c r="D37" s="110">
        <f>Data!K6</f>
        <v>2007</v>
      </c>
      <c r="E37" s="4"/>
      <c r="F37" s="55" t="s">
        <v>243</v>
      </c>
      <c r="G37" s="68">
        <f>Data!K22</f>
        <v>0</v>
      </c>
    </row>
    <row r="38" spans="1:7" ht="12.75">
      <c r="A38" s="55"/>
      <c r="B38" s="55"/>
      <c r="C38" s="32" t="s">
        <v>281</v>
      </c>
      <c r="D38" s="32" t="s">
        <v>282</v>
      </c>
      <c r="E38" s="32"/>
      <c r="F38" s="55"/>
      <c r="G38" s="102"/>
    </row>
    <row r="39" spans="1:7" ht="12.75">
      <c r="A39" s="104" t="str">
        <f>Data!A9</f>
        <v>Total Assets</v>
      </c>
      <c r="B39" s="55"/>
      <c r="C39" s="115">
        <f>Data!K9</f>
        <v>0</v>
      </c>
      <c r="D39" s="55"/>
      <c r="E39" s="108" t="s">
        <v>285</v>
      </c>
      <c r="F39" s="55"/>
      <c r="G39" s="111">
        <f>C39-C41</f>
        <v>0</v>
      </c>
    </row>
    <row r="40" spans="1:7" ht="12.75">
      <c r="A40" s="104" t="str">
        <f>Data!A13</f>
        <v>Shareholders Equity</v>
      </c>
      <c r="B40" s="55"/>
      <c r="C40" s="116">
        <f>Data!K13</f>
        <v>0</v>
      </c>
      <c r="D40" s="107" t="e">
        <f>C40/C39</f>
        <v>#DIV/0!</v>
      </c>
      <c r="E40" s="104" t="s">
        <v>284</v>
      </c>
      <c r="F40" s="55"/>
      <c r="G40" s="112">
        <f>C42</f>
        <v>0</v>
      </c>
    </row>
    <row r="41" spans="1:7" ht="12.75">
      <c r="A41" s="114" t="s">
        <v>283</v>
      </c>
      <c r="B41" s="55"/>
      <c r="C41" s="117"/>
      <c r="D41" s="107" t="e">
        <f>C41/C39</f>
        <v>#DIV/0!</v>
      </c>
      <c r="E41" s="104" t="s">
        <v>286</v>
      </c>
      <c r="F41" s="55"/>
      <c r="G41" s="113" t="e">
        <f>G40/G39</f>
        <v>#DIV/0!</v>
      </c>
    </row>
    <row r="42" spans="1:6" ht="12.75">
      <c r="A42" s="105" t="s">
        <v>284</v>
      </c>
      <c r="B42" s="55"/>
      <c r="C42" s="118">
        <f>C40-C41</f>
        <v>0</v>
      </c>
      <c r="D42" s="107"/>
      <c r="F42" s="55"/>
    </row>
    <row r="43" spans="1:7" ht="12.75">
      <c r="A43" s="104" t="s">
        <v>318</v>
      </c>
      <c r="B43" s="55"/>
      <c r="C43" s="118" t="e">
        <f>C41/C40</f>
        <v>#DIV/0!</v>
      </c>
      <c r="D43" s="107"/>
      <c r="E43" s="104" t="s">
        <v>319</v>
      </c>
      <c r="F43" s="55"/>
      <c r="G43" s="113" t="e">
        <f>C42/C40</f>
        <v>#DIV/0!</v>
      </c>
    </row>
    <row r="44" spans="1:4" ht="12.75">
      <c r="A44" s="106"/>
      <c r="B44" s="55"/>
      <c r="D44" s="55"/>
    </row>
    <row r="45" spans="1:4" s="3" customFormat="1" ht="11.25">
      <c r="A45" s="145" t="s">
        <v>244</v>
      </c>
      <c r="D45" s="55"/>
    </row>
    <row r="46" spans="2:7" s="3" customFormat="1" ht="11.25">
      <c r="B46" s="86" t="s">
        <v>245</v>
      </c>
      <c r="C46" s="86">
        <f>Data!K6</f>
        <v>2007</v>
      </c>
      <c r="D46" s="86">
        <f>Data!J6</f>
        <v>2006</v>
      </c>
      <c r="E46" s="86">
        <f>Data!I6</f>
        <v>2005</v>
      </c>
      <c r="F46" s="86">
        <f>Data!H6</f>
        <v>2004</v>
      </c>
      <c r="G46" s="86">
        <f>Data!G6</f>
        <v>2003</v>
      </c>
    </row>
    <row r="47" spans="1:7" s="3" customFormat="1" ht="11.25">
      <c r="A47" s="3" t="s">
        <v>246</v>
      </c>
      <c r="B47" s="73">
        <f>Data!F4</f>
        <v>12</v>
      </c>
      <c r="C47" s="38">
        <f>Data!K33</f>
        <v>12</v>
      </c>
      <c r="D47" s="38">
        <f>Data!J33</f>
        <v>11</v>
      </c>
      <c r="E47" s="38">
        <f>Data!I33</f>
        <v>10</v>
      </c>
      <c r="F47" s="38">
        <f>Data!H33</f>
        <v>9</v>
      </c>
      <c r="G47" s="38">
        <f>Data!G33</f>
        <v>8</v>
      </c>
    </row>
    <row r="48" spans="1:7" s="3" customFormat="1" ht="11.25">
      <c r="A48" s="146" t="s">
        <v>247</v>
      </c>
      <c r="B48" s="147">
        <f>Data!F5</f>
        <v>10</v>
      </c>
      <c r="C48" s="77">
        <f>Data!K34</f>
        <v>11</v>
      </c>
      <c r="D48" s="77">
        <f>Data!J34</f>
        <v>10</v>
      </c>
      <c r="E48" s="77">
        <f>Data!I34</f>
        <v>9</v>
      </c>
      <c r="F48" s="77">
        <f>Data!H34</f>
        <v>8</v>
      </c>
      <c r="G48" s="77">
        <f>Data!G34</f>
        <v>7</v>
      </c>
    </row>
    <row r="49" spans="1:7" s="3" customFormat="1" ht="11.25">
      <c r="A49" s="3" t="s">
        <v>248</v>
      </c>
      <c r="B49" s="148">
        <f aca="true" t="shared" si="0" ref="B49:G49">(B47-B48)/((B47+B48)/2)</f>
        <v>0.18181818181818182</v>
      </c>
      <c r="C49" s="148">
        <f t="shared" si="0"/>
        <v>0.08695652173913043</v>
      </c>
      <c r="D49" s="148">
        <f t="shared" si="0"/>
        <v>0.09523809523809523</v>
      </c>
      <c r="E49" s="148">
        <f t="shared" si="0"/>
        <v>0.10526315789473684</v>
      </c>
      <c r="F49" s="148">
        <f t="shared" si="0"/>
        <v>0.11764705882352941</v>
      </c>
      <c r="G49" s="148">
        <f t="shared" si="0"/>
        <v>0.13333333333333333</v>
      </c>
    </row>
    <row r="50" s="3" customFormat="1" ht="11.25"/>
    <row r="51" spans="1:2" s="3" customFormat="1" ht="11.25">
      <c r="A51" s="3" t="s">
        <v>249</v>
      </c>
      <c r="B51" s="149">
        <f>AVERAGE(C49:G49)</f>
        <v>0.10768763340576504</v>
      </c>
    </row>
    <row r="52" s="134" customFormat="1" ht="11.25"/>
    <row r="53" s="3" customFormat="1" ht="11.25">
      <c r="A53" s="62" t="s">
        <v>615</v>
      </c>
    </row>
    <row r="54" spans="1:7" s="3" customFormat="1" ht="11.25">
      <c r="A54" s="146" t="s">
        <v>205</v>
      </c>
      <c r="B54" s="146">
        <f>Data!K6</f>
        <v>2007</v>
      </c>
      <c r="C54" s="146">
        <f>Data!J6</f>
        <v>2006</v>
      </c>
      <c r="D54" s="146">
        <f>Data!I6</f>
        <v>2005</v>
      </c>
      <c r="E54" s="146">
        <f>Data!H6</f>
        <v>2004</v>
      </c>
      <c r="F54" s="146">
        <f>Data!G6</f>
        <v>2003</v>
      </c>
      <c r="G54" s="146">
        <f>Data!F6</f>
        <v>2002</v>
      </c>
    </row>
    <row r="55" spans="1:7" s="3" customFormat="1" ht="11.25">
      <c r="A55" s="3" t="s">
        <v>112</v>
      </c>
      <c r="B55" s="119">
        <f>Data!K19</f>
        <v>0</v>
      </c>
      <c r="C55" s="119">
        <f>Data!J19</f>
        <v>0</v>
      </c>
      <c r="D55" s="119">
        <f>Data!I19</f>
        <v>0</v>
      </c>
      <c r="E55" s="119">
        <f>Data!H19</f>
        <v>0</v>
      </c>
      <c r="F55" s="119">
        <f>Data!G19</f>
        <v>0</v>
      </c>
      <c r="G55" s="119">
        <f>Data!F19</f>
        <v>0</v>
      </c>
    </row>
    <row r="56" spans="1:7" s="3" customFormat="1" ht="11.25">
      <c r="A56" s="3" t="s">
        <v>614</v>
      </c>
      <c r="B56" s="119">
        <f>Data!K20</f>
        <v>0</v>
      </c>
      <c r="C56" s="119">
        <f>Data!J20</f>
        <v>0</v>
      </c>
      <c r="D56" s="119">
        <f>Data!I20</f>
        <v>0</v>
      </c>
      <c r="E56" s="119">
        <f>Data!H20</f>
        <v>0</v>
      </c>
      <c r="F56" s="119">
        <f>Data!G20</f>
        <v>0</v>
      </c>
      <c r="G56" s="119">
        <f>Data!F20</f>
        <v>0</v>
      </c>
    </row>
    <row r="57" spans="1:7" s="3" customFormat="1" ht="11.25">
      <c r="A57" s="3" t="s">
        <v>616</v>
      </c>
      <c r="B57" s="70" t="e">
        <f aca="true" t="shared" si="1" ref="B57:G57">B56/(B55+B56)</f>
        <v>#DIV/0!</v>
      </c>
      <c r="C57" s="70" t="e">
        <f t="shared" si="1"/>
        <v>#DIV/0!</v>
      </c>
      <c r="D57" s="70" t="e">
        <f t="shared" si="1"/>
        <v>#DIV/0!</v>
      </c>
      <c r="E57" s="70" t="e">
        <f t="shared" si="1"/>
        <v>#DIV/0!</v>
      </c>
      <c r="F57" s="70" t="e">
        <f t="shared" si="1"/>
        <v>#DIV/0!</v>
      </c>
      <c r="G57" s="70" t="e">
        <f t="shared" si="1"/>
        <v>#DIV/0!</v>
      </c>
    </row>
  </sheetData>
  <sheetProtection/>
  <printOptions/>
  <pageMargins left="0.2362204724409449" right="0.2362204724409449" top="0.984251968503937" bottom="0" header="0.5118110236220472" footer="0"/>
  <pageSetup horizontalDpi="300" verticalDpi="300" orientation="portrait" r:id="rId1"/>
  <headerFooter alignWithMargins="0">
    <oddFooter>&amp;R&amp;D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88.421875" style="0" customWidth="1"/>
  </cols>
  <sheetData>
    <row r="1" ht="18">
      <c r="B1" s="61" t="s">
        <v>663</v>
      </c>
    </row>
    <row r="3" ht="12.75">
      <c r="A3" s="25" t="s">
        <v>250</v>
      </c>
    </row>
    <row r="4" ht="12.75">
      <c r="A4" s="1" t="s">
        <v>251</v>
      </c>
    </row>
    <row r="5" ht="12.75">
      <c r="A5" s="1" t="s">
        <v>252</v>
      </c>
    </row>
    <row r="6" ht="12.75">
      <c r="A6" s="1" t="s">
        <v>253</v>
      </c>
    </row>
    <row r="7" ht="12.75">
      <c r="A7" s="1" t="s">
        <v>254</v>
      </c>
    </row>
    <row r="8" ht="12.75">
      <c r="A8" s="1" t="s">
        <v>255</v>
      </c>
    </row>
    <row r="9" ht="12.75">
      <c r="A9" s="1"/>
    </row>
    <row r="10" spans="1:3" ht="12.75">
      <c r="A10" s="1" t="s">
        <v>451</v>
      </c>
      <c r="B10" s="74"/>
      <c r="C10" s="3"/>
    </row>
    <row r="11" spans="1:3" ht="12.75">
      <c r="A11" s="1" t="s">
        <v>421</v>
      </c>
      <c r="B11" s="74"/>
      <c r="C11" s="3"/>
    </row>
    <row r="12" ht="12.75">
      <c r="A12" s="1"/>
    </row>
    <row r="13" ht="12.75">
      <c r="B13" s="82" t="s">
        <v>256</v>
      </c>
    </row>
    <row r="15" ht="12.75">
      <c r="A15" s="25" t="s">
        <v>560</v>
      </c>
    </row>
    <row r="16" ht="12.75">
      <c r="A16" s="80" t="s">
        <v>479</v>
      </c>
    </row>
    <row r="17" ht="12.75">
      <c r="A17" s="80" t="s">
        <v>559</v>
      </c>
    </row>
    <row r="18" ht="12.75">
      <c r="A18" s="80" t="s">
        <v>452</v>
      </c>
    </row>
    <row r="19" ht="12.75">
      <c r="A19" s="80" t="s">
        <v>453</v>
      </c>
    </row>
    <row r="21" ht="12.75">
      <c r="A21" s="62" t="s">
        <v>454</v>
      </c>
    </row>
    <row r="22" ht="12.75">
      <c r="A22" t="s">
        <v>257</v>
      </c>
    </row>
    <row r="23" ht="12.75">
      <c r="A23" t="s">
        <v>572</v>
      </c>
    </row>
    <row r="24" ht="12.75">
      <c r="A24" t="s">
        <v>258</v>
      </c>
    </row>
    <row r="25" ht="12.75">
      <c r="A25" t="s">
        <v>455</v>
      </c>
    </row>
    <row r="27" ht="12.75">
      <c r="B27" s="25" t="s">
        <v>716</v>
      </c>
    </row>
    <row r="28" spans="1:2" ht="12.75">
      <c r="A28" s="63">
        <v>1</v>
      </c>
      <c r="B28" t="s">
        <v>259</v>
      </c>
    </row>
    <row r="29" spans="1:2" ht="12.75">
      <c r="A29" s="63"/>
      <c r="B29" t="s">
        <v>260</v>
      </c>
    </row>
    <row r="30" spans="1:2" ht="12.75">
      <c r="A30" s="63"/>
      <c r="B30" t="s">
        <v>261</v>
      </c>
    </row>
    <row r="31" spans="1:2" ht="12.75">
      <c r="A31" s="63">
        <v>2</v>
      </c>
      <c r="B31" t="s">
        <v>262</v>
      </c>
    </row>
    <row r="32" spans="1:2" ht="12.75">
      <c r="A32" s="63">
        <v>3</v>
      </c>
      <c r="B32" t="s">
        <v>263</v>
      </c>
    </row>
    <row r="33" spans="1:2" ht="12.75">
      <c r="A33" s="63"/>
      <c r="B33" t="s">
        <v>264</v>
      </c>
    </row>
    <row r="34" ht="12.75">
      <c r="A34" s="63"/>
    </row>
    <row r="35" spans="1:2" ht="12.75">
      <c r="A35" s="63"/>
      <c r="B35" s="25" t="s">
        <v>456</v>
      </c>
    </row>
    <row r="36" spans="1:2" ht="12.75">
      <c r="A36" s="63">
        <v>1</v>
      </c>
      <c r="B36" t="s">
        <v>457</v>
      </c>
    </row>
    <row r="37" spans="1:2" ht="12.75">
      <c r="A37" s="63"/>
      <c r="B37" t="s">
        <v>265</v>
      </c>
    </row>
    <row r="38" spans="1:2" ht="12.75">
      <c r="A38" s="63">
        <v>2</v>
      </c>
      <c r="B38" t="s">
        <v>458</v>
      </c>
    </row>
    <row r="39" spans="1:2" ht="12.75">
      <c r="A39" s="63"/>
      <c r="B39" t="s">
        <v>266</v>
      </c>
    </row>
    <row r="40" spans="1:2" ht="12.75">
      <c r="A40" s="63">
        <v>3</v>
      </c>
      <c r="B40" t="s">
        <v>267</v>
      </c>
    </row>
    <row r="41" spans="1:2" ht="12.75">
      <c r="A41" s="63"/>
      <c r="B41" t="s">
        <v>268</v>
      </c>
    </row>
    <row r="42" spans="1:2" ht="12.75">
      <c r="A42" s="63"/>
      <c r="B42" t="s">
        <v>269</v>
      </c>
    </row>
    <row r="43" spans="1:2" ht="12.75">
      <c r="A43" s="63">
        <v>4</v>
      </c>
      <c r="B43" t="s">
        <v>270</v>
      </c>
    </row>
    <row r="44" spans="1:2" ht="12.75">
      <c r="A44" s="63">
        <v>5</v>
      </c>
      <c r="B44" t="s">
        <v>271</v>
      </c>
    </row>
    <row r="45" spans="1:2" ht="12.75">
      <c r="A45" s="63"/>
      <c r="B45" t="s">
        <v>459</v>
      </c>
    </row>
    <row r="46" spans="1:2" ht="12.75">
      <c r="A46" s="63"/>
      <c r="B46" t="s">
        <v>593</v>
      </c>
    </row>
    <row r="47" spans="1:2" ht="12.75">
      <c r="A47" s="63"/>
      <c r="B47" t="s">
        <v>460</v>
      </c>
    </row>
    <row r="48" spans="1:2" ht="12.75">
      <c r="A48" s="63">
        <v>6</v>
      </c>
      <c r="B48" t="s">
        <v>272</v>
      </c>
    </row>
    <row r="49" spans="1:2" ht="12.75">
      <c r="A49" s="63"/>
      <c r="B49" t="s">
        <v>461</v>
      </c>
    </row>
    <row r="50" spans="1:2" ht="12.75">
      <c r="A50" s="63"/>
      <c r="B50" t="s">
        <v>594</v>
      </c>
    </row>
    <row r="51" spans="1:2" ht="12.75">
      <c r="A51" s="63"/>
      <c r="B51" t="s">
        <v>595</v>
      </c>
    </row>
    <row r="52" spans="1:2" ht="12.75">
      <c r="A52" s="63">
        <v>7</v>
      </c>
      <c r="B52" t="s">
        <v>273</v>
      </c>
    </row>
    <row r="53" spans="1:2" ht="12.75">
      <c r="A53" s="63"/>
      <c r="B53" t="s">
        <v>274</v>
      </c>
    </row>
    <row r="54" spans="1:2" ht="12.75">
      <c r="A54" s="63"/>
      <c r="B54" t="s">
        <v>275</v>
      </c>
    </row>
    <row r="55" spans="1:2" ht="12.75">
      <c r="A55" s="63">
        <v>8</v>
      </c>
      <c r="B55" t="s">
        <v>276</v>
      </c>
    </row>
    <row r="56" spans="1:2" ht="12.75">
      <c r="A56" s="63"/>
      <c r="B56" t="s">
        <v>462</v>
      </c>
    </row>
    <row r="57" spans="1:2" ht="12.75">
      <c r="A57" s="63"/>
      <c r="B57" t="s">
        <v>573</v>
      </c>
    </row>
    <row r="58" spans="1:2" ht="12.75">
      <c r="A58" s="63"/>
      <c r="B58" t="s">
        <v>463</v>
      </c>
    </row>
    <row r="59" spans="1:2" ht="12.75">
      <c r="A59" s="63"/>
      <c r="B59" t="s">
        <v>277</v>
      </c>
    </row>
    <row r="60" spans="1:2" ht="12.75">
      <c r="A60" s="63"/>
      <c r="B60" t="s">
        <v>278</v>
      </c>
    </row>
    <row r="61" spans="1:2" ht="12.75">
      <c r="A61" s="63"/>
      <c r="B61" t="s">
        <v>279</v>
      </c>
    </row>
    <row r="62" spans="1:2" ht="12.75">
      <c r="A62" s="63"/>
      <c r="B62" t="s">
        <v>464</v>
      </c>
    </row>
    <row r="63" spans="1:2" ht="12.75">
      <c r="A63" s="63">
        <v>9</v>
      </c>
      <c r="B63" t="s">
        <v>574</v>
      </c>
    </row>
    <row r="64" spans="1:2" ht="12.75">
      <c r="A64" s="63"/>
      <c r="B64" t="s">
        <v>294</v>
      </c>
    </row>
    <row r="65" spans="1:2" ht="12.75">
      <c r="A65" s="63">
        <v>10</v>
      </c>
      <c r="B65" t="s">
        <v>295</v>
      </c>
    </row>
    <row r="66" spans="1:2" ht="12.75">
      <c r="A66" s="63"/>
      <c r="B66" t="s">
        <v>296</v>
      </c>
    </row>
    <row r="67" spans="1:2" ht="12.75">
      <c r="A67" s="63">
        <v>11</v>
      </c>
      <c r="B67" t="s">
        <v>297</v>
      </c>
    </row>
    <row r="68" ht="12.75">
      <c r="A68" s="63"/>
    </row>
    <row r="69" spans="1:2" ht="12.75">
      <c r="A69" s="63"/>
      <c r="B69" s="90" t="s">
        <v>478</v>
      </c>
    </row>
    <row r="70" spans="1:2" ht="12.75">
      <c r="A70" s="63"/>
      <c r="B70" t="s">
        <v>481</v>
      </c>
    </row>
    <row r="71" spans="1:2" ht="12.75">
      <c r="A71" s="63" t="s">
        <v>480</v>
      </c>
      <c r="B71" t="s">
        <v>482</v>
      </c>
    </row>
    <row r="72" spans="1:2" ht="12.75">
      <c r="A72" s="63" t="s">
        <v>483</v>
      </c>
      <c r="B72" t="s">
        <v>486</v>
      </c>
    </row>
    <row r="73" spans="1:2" ht="12.75">
      <c r="A73" s="63"/>
      <c r="B73" t="s">
        <v>491</v>
      </c>
    </row>
    <row r="74" spans="1:2" ht="12.75">
      <c r="A74" s="63" t="s">
        <v>484</v>
      </c>
      <c r="B74" t="s">
        <v>492</v>
      </c>
    </row>
    <row r="75" spans="1:2" ht="12.75">
      <c r="A75" s="63" t="s">
        <v>485</v>
      </c>
      <c r="B75" t="s">
        <v>493</v>
      </c>
    </row>
    <row r="76" spans="1:2" ht="12.75">
      <c r="A76" s="63" t="s">
        <v>692</v>
      </c>
      <c r="B76" t="s">
        <v>494</v>
      </c>
    </row>
    <row r="77" spans="1:2" ht="12.75">
      <c r="A77" s="63" t="s">
        <v>693</v>
      </c>
      <c r="B77" t="s">
        <v>495</v>
      </c>
    </row>
    <row r="78" spans="1:2" ht="12.75">
      <c r="A78" s="63" t="s">
        <v>694</v>
      </c>
      <c r="B78" t="s">
        <v>496</v>
      </c>
    </row>
    <row r="79" spans="1:2" ht="12.75">
      <c r="A79" s="63" t="s">
        <v>695</v>
      </c>
      <c r="B79" t="s">
        <v>497</v>
      </c>
    </row>
    <row r="80" spans="1:2" ht="12.75">
      <c r="A80" s="63" t="s">
        <v>498</v>
      </c>
      <c r="B80" t="s">
        <v>502</v>
      </c>
    </row>
    <row r="81" spans="1:2" ht="12.75">
      <c r="A81" s="63"/>
      <c r="B81" t="s">
        <v>503</v>
      </c>
    </row>
    <row r="82" spans="1:2" ht="12.75">
      <c r="A82" s="63" t="s">
        <v>499</v>
      </c>
      <c r="B82" t="s">
        <v>507</v>
      </c>
    </row>
    <row r="83" spans="1:2" ht="12.75">
      <c r="A83" s="63" t="s">
        <v>500</v>
      </c>
      <c r="B83" t="s">
        <v>505</v>
      </c>
    </row>
    <row r="84" spans="1:2" ht="12.75">
      <c r="A84" s="63"/>
      <c r="B84" t="s">
        <v>506</v>
      </c>
    </row>
    <row r="85" spans="1:2" ht="12.75">
      <c r="A85" s="63" t="s">
        <v>501</v>
      </c>
      <c r="B85" t="s">
        <v>596</v>
      </c>
    </row>
    <row r="86" spans="1:2" ht="12.75">
      <c r="A86" s="63" t="s">
        <v>508</v>
      </c>
      <c r="B86" t="s">
        <v>512</v>
      </c>
    </row>
    <row r="87" spans="1:2" ht="12.75">
      <c r="A87" s="63" t="s">
        <v>509</v>
      </c>
      <c r="B87" t="s">
        <v>575</v>
      </c>
    </row>
    <row r="88" spans="1:2" ht="12.75">
      <c r="A88" s="63" t="s">
        <v>510</v>
      </c>
      <c r="B88" t="s">
        <v>513</v>
      </c>
    </row>
    <row r="89" spans="1:2" ht="12.75">
      <c r="A89" s="63"/>
      <c r="B89" t="s">
        <v>514</v>
      </c>
    </row>
    <row r="90" spans="1:2" ht="12.75">
      <c r="A90" s="63" t="s">
        <v>511</v>
      </c>
      <c r="B90" t="s">
        <v>515</v>
      </c>
    </row>
    <row r="91" spans="1:2" ht="12.75">
      <c r="A91" s="63"/>
      <c r="B91" t="s">
        <v>516</v>
      </c>
    </row>
    <row r="92" spans="1:2" ht="12.75">
      <c r="A92" s="63" t="s">
        <v>517</v>
      </c>
      <c r="B92" t="s">
        <v>551</v>
      </c>
    </row>
    <row r="93" spans="1:2" ht="12.75">
      <c r="A93" s="63"/>
      <c r="B93" t="s">
        <v>552</v>
      </c>
    </row>
    <row r="94" spans="1:2" ht="12.75">
      <c r="A94" s="63"/>
      <c r="B94" t="s">
        <v>576</v>
      </c>
    </row>
    <row r="95" spans="1:2" ht="12.75">
      <c r="A95" s="63"/>
      <c r="B95" t="s">
        <v>553</v>
      </c>
    </row>
    <row r="96" spans="1:2" ht="12.75">
      <c r="A96" s="63" t="s">
        <v>518</v>
      </c>
      <c r="B96" t="s">
        <v>554</v>
      </c>
    </row>
    <row r="97" spans="1:2" ht="12.75">
      <c r="A97" s="63" t="s">
        <v>519</v>
      </c>
      <c r="B97" t="s">
        <v>555</v>
      </c>
    </row>
    <row r="98" spans="1:2" ht="12.75">
      <c r="A98" s="63" t="s">
        <v>520</v>
      </c>
      <c r="B98" t="s">
        <v>556</v>
      </c>
    </row>
    <row r="99" spans="1:2" ht="12.75">
      <c r="A99" s="63" t="s">
        <v>350</v>
      </c>
      <c r="B99" t="s">
        <v>557</v>
      </c>
    </row>
    <row r="100" spans="1:2" ht="12.75">
      <c r="A100" s="63"/>
      <c r="B100" t="s">
        <v>634</v>
      </c>
    </row>
    <row r="101" spans="1:2" ht="12.75">
      <c r="A101" s="63"/>
      <c r="B101" t="s">
        <v>635</v>
      </c>
    </row>
    <row r="102" spans="1:2" ht="12.75">
      <c r="A102" s="63"/>
      <c r="B102" t="s">
        <v>636</v>
      </c>
    </row>
    <row r="103" spans="1:2" ht="12.75">
      <c r="A103" s="63" t="s">
        <v>521</v>
      </c>
      <c r="B103" t="s">
        <v>637</v>
      </c>
    </row>
    <row r="104" spans="1:2" ht="12.75">
      <c r="A104" s="63" t="s">
        <v>522</v>
      </c>
      <c r="B104" t="s">
        <v>638</v>
      </c>
    </row>
    <row r="105" spans="1:2" ht="12.75">
      <c r="A105" s="63" t="s">
        <v>523</v>
      </c>
      <c r="B105" t="s">
        <v>577</v>
      </c>
    </row>
    <row r="106" spans="1:2" ht="12.75">
      <c r="A106" s="63"/>
      <c r="B106" t="s">
        <v>640</v>
      </c>
    </row>
    <row r="107" spans="1:2" ht="12.75">
      <c r="A107" s="63" t="s">
        <v>524</v>
      </c>
      <c r="B107" t="s">
        <v>641</v>
      </c>
    </row>
    <row r="108" spans="1:2" ht="12.75">
      <c r="A108" s="63" t="s">
        <v>525</v>
      </c>
      <c r="B108" t="s">
        <v>639</v>
      </c>
    </row>
    <row r="109" spans="1:2" ht="12.75">
      <c r="A109" s="63"/>
      <c r="B109" t="s">
        <v>633</v>
      </c>
    </row>
    <row r="110" spans="1:2" ht="12.75">
      <c r="A110" s="63" t="s">
        <v>526</v>
      </c>
      <c r="B110" t="s">
        <v>642</v>
      </c>
    </row>
    <row r="111" spans="1:2" ht="12.75">
      <c r="A111" s="63"/>
      <c r="B111" t="s">
        <v>643</v>
      </c>
    </row>
    <row r="112" spans="1:2" ht="12.75">
      <c r="A112" s="63"/>
      <c r="B112" t="s">
        <v>644</v>
      </c>
    </row>
    <row r="113" spans="1:2" ht="12.75">
      <c r="A113" s="63" t="s">
        <v>527</v>
      </c>
      <c r="B113" t="s">
        <v>645</v>
      </c>
    </row>
    <row r="114" spans="1:2" ht="12.75">
      <c r="A114" s="63"/>
      <c r="B114" t="s">
        <v>646</v>
      </c>
    </row>
    <row r="115" spans="1:2" ht="12.75">
      <c r="A115" s="63" t="s">
        <v>380</v>
      </c>
      <c r="B115" t="s">
        <v>647</v>
      </c>
    </row>
    <row r="116" spans="1:2" ht="12.75">
      <c r="A116" s="63"/>
      <c r="B116" t="s">
        <v>597</v>
      </c>
    </row>
    <row r="117" spans="1:2" ht="12.75">
      <c r="A117" s="63" t="s">
        <v>388</v>
      </c>
      <c r="B117" t="s">
        <v>648</v>
      </c>
    </row>
    <row r="118" spans="1:2" ht="12.75">
      <c r="A118" s="63"/>
      <c r="B118" t="s">
        <v>649</v>
      </c>
    </row>
    <row r="119" spans="1:2" ht="12.75">
      <c r="A119" s="63" t="s">
        <v>528</v>
      </c>
      <c r="B119" t="s">
        <v>650</v>
      </c>
    </row>
    <row r="120" spans="1:2" ht="12.75">
      <c r="A120" s="63" t="s">
        <v>529</v>
      </c>
      <c r="B120" t="s">
        <v>598</v>
      </c>
    </row>
    <row r="121" spans="1:2" ht="12.75">
      <c r="A121" s="63" t="s">
        <v>530</v>
      </c>
      <c r="B121" t="s">
        <v>653</v>
      </c>
    </row>
    <row r="122" spans="1:2" ht="12.75">
      <c r="A122" s="63"/>
      <c r="B122" t="s">
        <v>654</v>
      </c>
    </row>
    <row r="123" spans="1:2" ht="12.75">
      <c r="A123" s="63"/>
      <c r="B123" t="s">
        <v>578</v>
      </c>
    </row>
    <row r="124" spans="1:2" ht="12.75">
      <c r="A124" s="63" t="s">
        <v>531</v>
      </c>
      <c r="B124" t="s">
        <v>599</v>
      </c>
    </row>
    <row r="125" spans="1:2" ht="12.75">
      <c r="A125" s="63"/>
      <c r="B125" t="s">
        <v>651</v>
      </c>
    </row>
    <row r="126" spans="1:2" ht="12.75">
      <c r="A126" s="63" t="s">
        <v>532</v>
      </c>
      <c r="B126" t="s">
        <v>652</v>
      </c>
    </row>
    <row r="127" spans="1:2" ht="12.75">
      <c r="A127" s="63"/>
      <c r="B127" t="s">
        <v>579</v>
      </c>
    </row>
    <row r="128" spans="1:2" ht="12.75">
      <c r="A128" s="63" t="s">
        <v>533</v>
      </c>
      <c r="B128" t="s">
        <v>600</v>
      </c>
    </row>
    <row r="129" spans="1:2" ht="12.75">
      <c r="A129" s="63"/>
      <c r="B129" t="s">
        <v>580</v>
      </c>
    </row>
    <row r="130" spans="1:2" ht="12.75">
      <c r="A130" s="63" t="s">
        <v>534</v>
      </c>
      <c r="B130" t="s">
        <v>662</v>
      </c>
    </row>
    <row r="131" spans="1:2" ht="12.75">
      <c r="A131" s="63"/>
      <c r="B131" t="s">
        <v>664</v>
      </c>
    </row>
    <row r="132" spans="1:2" ht="12.75">
      <c r="A132" s="63" t="s">
        <v>535</v>
      </c>
      <c r="B132" t="s">
        <v>655</v>
      </c>
    </row>
    <row r="133" spans="1:2" ht="12.75">
      <c r="A133" s="63" t="s">
        <v>536</v>
      </c>
      <c r="B133" t="s">
        <v>601</v>
      </c>
    </row>
    <row r="134" spans="1:2" ht="12.75">
      <c r="A134" s="63"/>
      <c r="B134" t="s">
        <v>656</v>
      </c>
    </row>
    <row r="135" spans="1:2" ht="12.75">
      <c r="A135" s="63" t="s">
        <v>537</v>
      </c>
      <c r="B135" t="s">
        <v>657</v>
      </c>
    </row>
    <row r="136" spans="1:2" ht="12.75">
      <c r="A136" s="63" t="s">
        <v>538</v>
      </c>
      <c r="B136" t="s">
        <v>658</v>
      </c>
    </row>
    <row r="137" spans="1:2" ht="12.75">
      <c r="A137" s="63" t="s">
        <v>539</v>
      </c>
      <c r="B137" t="s">
        <v>602</v>
      </c>
    </row>
    <row r="138" spans="1:2" ht="12.75">
      <c r="A138" s="63"/>
      <c r="B138" t="s">
        <v>659</v>
      </c>
    </row>
    <row r="139" spans="1:2" ht="12.75">
      <c r="A139" s="63" t="s">
        <v>540</v>
      </c>
      <c r="B139" t="s">
        <v>660</v>
      </c>
    </row>
    <row r="140" spans="1:2" ht="12.75">
      <c r="A140" s="63"/>
      <c r="B140" t="s">
        <v>661</v>
      </c>
    </row>
    <row r="141" spans="1:2" ht="12.75">
      <c r="A141" s="63" t="s">
        <v>541</v>
      </c>
      <c r="B141" t="s">
        <v>665</v>
      </c>
    </row>
    <row r="142" spans="1:2" ht="12.75">
      <c r="A142" s="63"/>
      <c r="B142" t="s">
        <v>666</v>
      </c>
    </row>
    <row r="143" spans="1:2" ht="12.75">
      <c r="A143" s="63"/>
      <c r="B143" t="s">
        <v>603</v>
      </c>
    </row>
    <row r="144" spans="1:2" ht="12.75">
      <c r="A144" s="63"/>
      <c r="B144" t="s">
        <v>604</v>
      </c>
    </row>
    <row r="145" spans="1:2" ht="12.75">
      <c r="A145" s="63"/>
      <c r="B145" t="s">
        <v>581</v>
      </c>
    </row>
    <row r="146" spans="1:2" ht="12.75">
      <c r="A146" s="63" t="s">
        <v>542</v>
      </c>
      <c r="B146" t="s">
        <v>667</v>
      </c>
    </row>
    <row r="147" spans="1:2" ht="12.75">
      <c r="A147" s="63"/>
      <c r="B147" t="s">
        <v>668</v>
      </c>
    </row>
    <row r="148" spans="1:2" ht="12.75">
      <c r="A148" s="63"/>
      <c r="B148" t="s">
        <v>582</v>
      </c>
    </row>
    <row r="149" spans="1:2" ht="12.75">
      <c r="A149" s="63"/>
      <c r="B149" t="s">
        <v>669</v>
      </c>
    </row>
    <row r="150" spans="1:2" ht="12.75">
      <c r="A150" s="63"/>
      <c r="B150" t="s">
        <v>670</v>
      </c>
    </row>
    <row r="151" spans="1:2" ht="12.75">
      <c r="A151" s="63" t="s">
        <v>543</v>
      </c>
      <c r="B151" t="s">
        <v>671</v>
      </c>
    </row>
    <row r="152" spans="1:2" ht="12.75">
      <c r="A152" s="63"/>
      <c r="B152" t="s">
        <v>672</v>
      </c>
    </row>
    <row r="153" spans="1:2" ht="12.75">
      <c r="A153" s="63"/>
      <c r="B153" t="s">
        <v>605</v>
      </c>
    </row>
    <row r="154" spans="1:2" ht="12.75">
      <c r="A154" s="63" t="s">
        <v>442</v>
      </c>
      <c r="B154" t="s">
        <v>673</v>
      </c>
    </row>
    <row r="155" spans="1:2" ht="12.75">
      <c r="A155" s="63"/>
      <c r="B155" s="3" t="s">
        <v>414</v>
      </c>
    </row>
    <row r="156" spans="1:2" ht="12.75">
      <c r="A156" s="63"/>
      <c r="B156" s="3" t="s">
        <v>429</v>
      </c>
    </row>
    <row r="157" spans="1:2" ht="12.75">
      <c r="A157" s="63"/>
      <c r="B157" s="3" t="s">
        <v>431</v>
      </c>
    </row>
    <row r="158" spans="1:2" ht="12.75">
      <c r="A158" s="63"/>
      <c r="B158" s="3" t="s">
        <v>430</v>
      </c>
    </row>
    <row r="159" spans="1:2" ht="12.75">
      <c r="A159" s="63"/>
      <c r="B159" s="3" t="s">
        <v>2</v>
      </c>
    </row>
    <row r="160" spans="1:2" ht="12.75">
      <c r="A160" s="63"/>
      <c r="B160" s="3" t="s">
        <v>3</v>
      </c>
    </row>
    <row r="161" spans="1:2" ht="12.75">
      <c r="A161" s="63"/>
      <c r="B161" s="3" t="s">
        <v>424</v>
      </c>
    </row>
    <row r="162" spans="1:2" ht="12.75">
      <c r="A162" s="63"/>
      <c r="B162" s="3" t="s">
        <v>415</v>
      </c>
    </row>
    <row r="163" spans="1:2" ht="12.75">
      <c r="A163" s="63"/>
      <c r="B163" s="3" t="s">
        <v>420</v>
      </c>
    </row>
    <row r="164" spans="1:2" ht="12.75">
      <c r="A164" s="63"/>
      <c r="B164" s="3" t="s">
        <v>425</v>
      </c>
    </row>
    <row r="165" spans="1:2" ht="12.75">
      <c r="A165" s="63"/>
      <c r="B165" s="3" t="s">
        <v>366</v>
      </c>
    </row>
    <row r="166" spans="1:2" ht="12.75">
      <c r="A166" s="63"/>
      <c r="B166" s="3" t="s">
        <v>432</v>
      </c>
    </row>
    <row r="167" spans="1:2" ht="12.75">
      <c r="A167" s="63"/>
      <c r="B167" s="81" t="s">
        <v>30</v>
      </c>
    </row>
    <row r="168" spans="1:2" ht="12.75">
      <c r="A168" s="63"/>
      <c r="B168" s="81" t="s">
        <v>31</v>
      </c>
    </row>
    <row r="169" spans="1:2" ht="12.75">
      <c r="A169" s="63"/>
      <c r="B169" s="81" t="s">
        <v>32</v>
      </c>
    </row>
    <row r="170" spans="1:2" ht="12.75">
      <c r="A170" s="63" t="s">
        <v>545</v>
      </c>
      <c r="B170" t="s">
        <v>674</v>
      </c>
    </row>
    <row r="171" spans="1:2" ht="12.75">
      <c r="A171" s="63"/>
      <c r="B171" s="3" t="s">
        <v>675</v>
      </c>
    </row>
    <row r="172" spans="1:2" ht="12.75">
      <c r="A172" s="63" t="s">
        <v>546</v>
      </c>
      <c r="B172" t="s">
        <v>676</v>
      </c>
    </row>
    <row r="173" spans="1:2" ht="12.75">
      <c r="A173" s="63"/>
      <c r="B173" s="3" t="s">
        <v>677</v>
      </c>
    </row>
    <row r="174" spans="1:2" ht="12.75">
      <c r="A174" s="63" t="s">
        <v>547</v>
      </c>
      <c r="B174" t="s">
        <v>683</v>
      </c>
    </row>
    <row r="175" spans="1:2" ht="12.75">
      <c r="A175" s="63"/>
      <c r="B175" t="s">
        <v>684</v>
      </c>
    </row>
    <row r="176" spans="1:2" ht="12.75">
      <c r="A176" s="63" t="s">
        <v>548</v>
      </c>
      <c r="B176" t="s">
        <v>685</v>
      </c>
    </row>
    <row r="177" spans="1:2" ht="12.75">
      <c r="A177" s="63" t="s">
        <v>549</v>
      </c>
      <c r="B177" t="s">
        <v>686</v>
      </c>
    </row>
    <row r="178" spans="1:2" ht="12.75">
      <c r="A178" s="63" t="s">
        <v>550</v>
      </c>
      <c r="B178" t="s">
        <v>687</v>
      </c>
    </row>
    <row r="179" spans="1:2" ht="12.75">
      <c r="A179" s="63"/>
      <c r="B179" t="s">
        <v>688</v>
      </c>
    </row>
    <row r="180" spans="1:2" ht="12.75">
      <c r="A180" s="63" t="s">
        <v>4</v>
      </c>
      <c r="B180" t="s">
        <v>689</v>
      </c>
    </row>
    <row r="181" spans="1:2" ht="12.75">
      <c r="A181" s="63"/>
      <c r="B181" t="s">
        <v>690</v>
      </c>
    </row>
    <row r="182" spans="1:2" ht="12.75">
      <c r="A182" s="63" t="s">
        <v>5</v>
      </c>
      <c r="B182" t="s">
        <v>691</v>
      </c>
    </row>
    <row r="183" spans="1:2" ht="12.75">
      <c r="A183" s="63" t="s">
        <v>6</v>
      </c>
      <c r="B183" t="s">
        <v>696</v>
      </c>
    </row>
    <row r="184" spans="1:2" ht="12.75">
      <c r="A184" s="63" t="s">
        <v>7</v>
      </c>
      <c r="B184" t="s">
        <v>697</v>
      </c>
    </row>
    <row r="185" ht="12.75">
      <c r="A185" s="63"/>
    </row>
    <row r="186" spans="1:2" ht="12.75">
      <c r="A186" s="63"/>
      <c r="B186" s="25" t="s">
        <v>606</v>
      </c>
    </row>
    <row r="187" spans="1:2" ht="12.75">
      <c r="A187" s="63"/>
      <c r="B187" s="80" t="s">
        <v>465</v>
      </c>
    </row>
    <row r="188" spans="1:2" ht="12.75">
      <c r="A188" s="63">
        <v>1</v>
      </c>
      <c r="B188" t="s">
        <v>466</v>
      </c>
    </row>
    <row r="189" spans="1:2" ht="12.75">
      <c r="A189" s="63"/>
      <c r="B189" t="s">
        <v>299</v>
      </c>
    </row>
    <row r="190" spans="1:2" ht="12.75">
      <c r="A190" s="63"/>
      <c r="B190" t="s">
        <v>300</v>
      </c>
    </row>
    <row r="191" spans="1:2" ht="12.75">
      <c r="A191" s="63"/>
      <c r="B191" t="s">
        <v>301</v>
      </c>
    </row>
    <row r="192" spans="1:2" ht="12.75">
      <c r="A192" s="63">
        <v>2</v>
      </c>
      <c r="B192" t="s">
        <v>607</v>
      </c>
    </row>
    <row r="193" spans="1:2" ht="12.75">
      <c r="A193" s="63"/>
      <c r="B193" t="s">
        <v>467</v>
      </c>
    </row>
    <row r="194" spans="1:2" ht="12.75">
      <c r="A194" s="63" t="s">
        <v>717</v>
      </c>
      <c r="B194" t="s">
        <v>698</v>
      </c>
    </row>
    <row r="195" spans="1:2" ht="12.75">
      <c r="A195" s="63"/>
      <c r="B195" t="s">
        <v>699</v>
      </c>
    </row>
    <row r="196" spans="1:2" ht="12.75">
      <c r="A196" s="63"/>
      <c r="B196" t="s">
        <v>608</v>
      </c>
    </row>
    <row r="197" spans="1:2" ht="12.75">
      <c r="A197" s="63"/>
      <c r="B197" t="s">
        <v>609</v>
      </c>
    </row>
    <row r="198" spans="1:2" ht="12.75">
      <c r="A198" s="63"/>
      <c r="B198" t="s">
        <v>700</v>
      </c>
    </row>
    <row r="199" spans="1:2" ht="12.75">
      <c r="A199" s="63"/>
      <c r="B199" t="s">
        <v>701</v>
      </c>
    </row>
    <row r="200" ht="12.75">
      <c r="A200" s="63"/>
    </row>
    <row r="201" spans="1:2" ht="12.75">
      <c r="A201" s="63"/>
      <c r="B201" s="25" t="s">
        <v>471</v>
      </c>
    </row>
    <row r="202" spans="1:2" ht="12.75">
      <c r="A202" s="63"/>
      <c r="B202" s="80" t="s">
        <v>468</v>
      </c>
    </row>
    <row r="203" spans="1:2" ht="12.75">
      <c r="A203" s="63"/>
      <c r="B203" s="80" t="s">
        <v>298</v>
      </c>
    </row>
    <row r="204" spans="1:2" ht="12.75">
      <c r="A204" s="63">
        <v>1</v>
      </c>
      <c r="B204" t="s">
        <v>469</v>
      </c>
    </row>
    <row r="205" spans="1:2" ht="12.75">
      <c r="A205" s="63"/>
      <c r="B205" t="s">
        <v>299</v>
      </c>
    </row>
    <row r="206" spans="1:2" ht="12.75">
      <c r="A206" s="63"/>
      <c r="B206" t="s">
        <v>300</v>
      </c>
    </row>
    <row r="207" spans="1:2" ht="12.75">
      <c r="A207" s="63"/>
      <c r="B207" t="s">
        <v>301</v>
      </c>
    </row>
    <row r="208" spans="1:2" ht="12.75">
      <c r="A208" s="63">
        <v>2</v>
      </c>
      <c r="B208" t="s">
        <v>305</v>
      </c>
    </row>
    <row r="209" spans="1:2" ht="12.75">
      <c r="A209" s="63"/>
      <c r="B209" t="s">
        <v>473</v>
      </c>
    </row>
    <row r="210" spans="1:2" ht="12.75">
      <c r="A210" s="63" t="s">
        <v>717</v>
      </c>
      <c r="B210" t="s">
        <v>703</v>
      </c>
    </row>
    <row r="211" spans="1:2" ht="12.75">
      <c r="A211" s="63"/>
      <c r="B211" t="s">
        <v>702</v>
      </c>
    </row>
    <row r="212" spans="1:2" ht="12.75">
      <c r="A212" s="63"/>
      <c r="B212" t="s">
        <v>608</v>
      </c>
    </row>
    <row r="213" spans="1:2" ht="12.75">
      <c r="A213" s="63"/>
      <c r="B213" t="s">
        <v>609</v>
      </c>
    </row>
    <row r="214" spans="1:2" ht="12.75">
      <c r="A214" s="63"/>
      <c r="B214" t="s">
        <v>700</v>
      </c>
    </row>
    <row r="215" spans="1:2" ht="12.75">
      <c r="A215" s="63"/>
      <c r="B215" t="s">
        <v>701</v>
      </c>
    </row>
    <row r="216" ht="12.75">
      <c r="A216" s="63"/>
    </row>
    <row r="217" spans="1:2" ht="12.75">
      <c r="A217" s="63"/>
      <c r="B217" s="25" t="s">
        <v>470</v>
      </c>
    </row>
    <row r="218" spans="1:2" ht="12.75">
      <c r="A218" s="63"/>
      <c r="B218" s="80" t="s">
        <v>302</v>
      </c>
    </row>
    <row r="219" spans="1:2" ht="12.75">
      <c r="A219" s="63"/>
      <c r="B219" s="80" t="s">
        <v>303</v>
      </c>
    </row>
    <row r="220" spans="1:2" ht="12.75">
      <c r="A220" s="63">
        <v>1</v>
      </c>
      <c r="B220" t="s">
        <v>472</v>
      </c>
    </row>
    <row r="221" spans="1:2" ht="12.75">
      <c r="A221" s="63"/>
      <c r="B221" t="s">
        <v>299</v>
      </c>
    </row>
    <row r="222" spans="1:2" ht="12.75">
      <c r="A222" s="63"/>
      <c r="B222" t="s">
        <v>300</v>
      </c>
    </row>
    <row r="223" spans="1:2" ht="12.75">
      <c r="A223" s="63"/>
      <c r="B223" t="s">
        <v>304</v>
      </c>
    </row>
    <row r="224" spans="1:2" ht="12.75">
      <c r="A224" s="63">
        <v>2</v>
      </c>
      <c r="B224" t="s">
        <v>305</v>
      </c>
    </row>
    <row r="225" spans="1:2" ht="12.75">
      <c r="A225" s="63"/>
      <c r="B225" t="s">
        <v>306</v>
      </c>
    </row>
    <row r="226" spans="1:2" ht="12.75">
      <c r="A226" s="63" t="s">
        <v>717</v>
      </c>
      <c r="B226" t="s">
        <v>704</v>
      </c>
    </row>
    <row r="227" spans="1:2" ht="12.75">
      <c r="A227" s="63"/>
      <c r="B227" t="s">
        <v>702</v>
      </c>
    </row>
    <row r="228" spans="1:2" ht="12.75">
      <c r="A228" s="63"/>
      <c r="B228" t="s">
        <v>608</v>
      </c>
    </row>
    <row r="229" spans="1:2" ht="12.75">
      <c r="A229" s="63"/>
      <c r="B229" t="s">
        <v>609</v>
      </c>
    </row>
    <row r="230" spans="1:2" ht="12.75">
      <c r="A230" s="63"/>
      <c r="B230" t="s">
        <v>700</v>
      </c>
    </row>
    <row r="231" spans="1:2" ht="12.75">
      <c r="A231" s="63"/>
      <c r="B231" t="s">
        <v>701</v>
      </c>
    </row>
    <row r="232" ht="12.75">
      <c r="A232" s="63"/>
    </row>
    <row r="233" spans="1:2" ht="12.75">
      <c r="A233" s="63"/>
      <c r="B233" s="25" t="s">
        <v>705</v>
      </c>
    </row>
    <row r="234" spans="1:2" ht="12.75">
      <c r="A234" s="63"/>
      <c r="B234" s="80" t="s">
        <v>706</v>
      </c>
    </row>
    <row r="235" spans="1:2" ht="12.75">
      <c r="A235" s="63"/>
      <c r="B235" s="80" t="s">
        <v>298</v>
      </c>
    </row>
    <row r="236" spans="1:2" ht="12.75">
      <c r="A236" s="63">
        <v>1</v>
      </c>
      <c r="B236" t="s">
        <v>707</v>
      </c>
    </row>
    <row r="237" spans="1:2" ht="12.75">
      <c r="A237" s="63"/>
      <c r="B237" t="s">
        <v>299</v>
      </c>
    </row>
    <row r="238" spans="1:2" ht="12.75">
      <c r="A238" s="63"/>
      <c r="B238" t="s">
        <v>708</v>
      </c>
    </row>
    <row r="239" spans="1:2" ht="12.75">
      <c r="A239" s="63">
        <v>2</v>
      </c>
      <c r="B239" t="s">
        <v>583</v>
      </c>
    </row>
    <row r="240" spans="1:2" ht="12.75">
      <c r="A240" s="63"/>
      <c r="B240" t="s">
        <v>306</v>
      </c>
    </row>
    <row r="241" spans="1:2" ht="12.75">
      <c r="A241" s="63" t="s">
        <v>717</v>
      </c>
      <c r="B241" t="s">
        <v>709</v>
      </c>
    </row>
    <row r="242" ht="12.75">
      <c r="A242" s="63"/>
    </row>
    <row r="243" spans="1:2" ht="12.75">
      <c r="A243" s="63"/>
      <c r="B243" s="25" t="s">
        <v>307</v>
      </c>
    </row>
    <row r="244" spans="1:2" ht="12.75">
      <c r="A244" s="63"/>
      <c r="B244" s="81" t="s">
        <v>474</v>
      </c>
    </row>
    <row r="245" spans="1:2" ht="12.75">
      <c r="A245" s="63">
        <v>1</v>
      </c>
      <c r="B245" t="s">
        <v>308</v>
      </c>
    </row>
    <row r="246" spans="1:2" ht="12.75">
      <c r="A246" s="63"/>
      <c r="B246" t="s">
        <v>309</v>
      </c>
    </row>
    <row r="247" spans="1:2" ht="12.75">
      <c r="A247" s="63" t="s">
        <v>718</v>
      </c>
      <c r="B247" t="s">
        <v>475</v>
      </c>
    </row>
    <row r="248" spans="1:2" ht="12.75">
      <c r="A248" s="63"/>
      <c r="B248" t="s">
        <v>476</v>
      </c>
    </row>
    <row r="249" ht="12.75">
      <c r="A249" s="63"/>
    </row>
    <row r="250" spans="1:2" ht="12.75">
      <c r="A250" s="63"/>
      <c r="B250" s="25" t="s">
        <v>427</v>
      </c>
    </row>
    <row r="251" spans="1:2" ht="12.75">
      <c r="A251" s="63"/>
      <c r="B251" s="81" t="s">
        <v>710</v>
      </c>
    </row>
    <row r="252" spans="1:2" ht="12.75">
      <c r="A252" s="63"/>
      <c r="B252" s="81" t="s">
        <v>711</v>
      </c>
    </row>
    <row r="253" spans="1:2" ht="12.75">
      <c r="A253" s="63">
        <v>1</v>
      </c>
      <c r="B253" t="s">
        <v>712</v>
      </c>
    </row>
    <row r="254" spans="1:2" ht="12.75">
      <c r="A254" s="63">
        <v>2</v>
      </c>
      <c r="B254" s="88" t="s">
        <v>477</v>
      </c>
    </row>
    <row r="255" spans="1:2" ht="12.75">
      <c r="A255" s="63" t="s">
        <v>717</v>
      </c>
      <c r="B255" s="88" t="s">
        <v>713</v>
      </c>
    </row>
    <row r="256" spans="1:2" ht="12.75">
      <c r="A256" s="63"/>
      <c r="B256" s="88" t="s">
        <v>610</v>
      </c>
    </row>
    <row r="257" spans="1:2" ht="12.75">
      <c r="A257" s="63"/>
      <c r="B257" s="88" t="s">
        <v>714</v>
      </c>
    </row>
    <row r="258" spans="1:2" ht="12.75">
      <c r="A258" s="63"/>
      <c r="B258" s="81" t="s">
        <v>30</v>
      </c>
    </row>
    <row r="259" spans="1:2" ht="12.75">
      <c r="A259" s="63"/>
      <c r="B259" s="81" t="s">
        <v>31</v>
      </c>
    </row>
    <row r="260" spans="1:2" ht="12.75">
      <c r="A260" s="63"/>
      <c r="B260" s="81" t="s">
        <v>32</v>
      </c>
    </row>
    <row r="261" ht="12.75">
      <c r="A261" s="63"/>
    </row>
    <row r="262" spans="1:2" ht="12.75">
      <c r="A262" s="63"/>
      <c r="B262" s="25" t="s">
        <v>436</v>
      </c>
    </row>
    <row r="263" spans="1:2" ht="12.75">
      <c r="A263" s="63"/>
      <c r="B263" s="81" t="s">
        <v>33</v>
      </c>
    </row>
    <row r="264" spans="1:2" ht="12.75">
      <c r="A264" s="63"/>
      <c r="B264" s="81" t="s">
        <v>34</v>
      </c>
    </row>
    <row r="265" spans="1:2" ht="12.75">
      <c r="A265" s="63">
        <v>1</v>
      </c>
      <c r="B265" t="s">
        <v>35</v>
      </c>
    </row>
    <row r="266" spans="1:2" ht="12.75">
      <c r="A266" s="63">
        <v>2</v>
      </c>
      <c r="B266" s="88" t="s">
        <v>477</v>
      </c>
    </row>
    <row r="267" ht="12.75">
      <c r="A267" s="63"/>
    </row>
    <row r="268" spans="1:2" ht="12.75">
      <c r="A268" s="63"/>
      <c r="B268" s="25" t="s">
        <v>141</v>
      </c>
    </row>
    <row r="269" spans="1:2" ht="12.75">
      <c r="A269" s="63">
        <v>1</v>
      </c>
      <c r="B269" t="s">
        <v>310</v>
      </c>
    </row>
    <row r="270" spans="1:2" ht="12.75">
      <c r="A270" s="63">
        <v>2</v>
      </c>
      <c r="B270" t="s">
        <v>38</v>
      </c>
    </row>
    <row r="271" spans="1:2" ht="12.75">
      <c r="A271" s="63"/>
      <c r="B271" s="98" t="s">
        <v>37</v>
      </c>
    </row>
    <row r="272" spans="1:2" ht="12.75">
      <c r="A272" s="63"/>
      <c r="B272" t="s">
        <v>311</v>
      </c>
    </row>
    <row r="273" spans="1:2" ht="12.75">
      <c r="A273" s="63"/>
      <c r="B273" t="s">
        <v>312</v>
      </c>
    </row>
    <row r="274" spans="1:2" ht="12.75">
      <c r="A274" s="63"/>
      <c r="B274" t="s">
        <v>584</v>
      </c>
    </row>
    <row r="275" spans="1:2" ht="12.75">
      <c r="A275" s="63"/>
      <c r="B275" t="s">
        <v>36</v>
      </c>
    </row>
    <row r="276" spans="1:2" ht="12.75">
      <c r="A276" s="63" t="s">
        <v>45</v>
      </c>
      <c r="B276" t="s">
        <v>46</v>
      </c>
    </row>
    <row r="277" spans="1:2" ht="12.75">
      <c r="A277" s="63" t="s">
        <v>47</v>
      </c>
      <c r="B277" t="s">
        <v>48</v>
      </c>
    </row>
    <row r="278" spans="1:2" ht="12.75">
      <c r="A278" s="63" t="s">
        <v>39</v>
      </c>
      <c r="B278" t="s">
        <v>40</v>
      </c>
    </row>
    <row r="279" spans="1:2" ht="12.75">
      <c r="A279" s="63"/>
      <c r="B279" t="s">
        <v>611</v>
      </c>
    </row>
    <row r="280" spans="1:2" ht="12.75">
      <c r="A280" s="63"/>
      <c r="B280" t="s">
        <v>612</v>
      </c>
    </row>
    <row r="281" spans="1:2" ht="12.75">
      <c r="A281" s="63"/>
      <c r="B281" t="s">
        <v>43</v>
      </c>
    </row>
    <row r="282" spans="1:2" ht="12.75">
      <c r="A282" s="63"/>
      <c r="B282" t="s">
        <v>44</v>
      </c>
    </row>
    <row r="283" ht="12.75">
      <c r="B283" s="99" t="s">
        <v>149</v>
      </c>
    </row>
    <row r="284" ht="12.75">
      <c r="B284" t="s">
        <v>49</v>
      </c>
    </row>
    <row r="285" spans="1:2" ht="12.75">
      <c r="A285" s="63"/>
      <c r="B285" t="s">
        <v>50</v>
      </c>
    </row>
    <row r="286" spans="1:2" ht="12.75">
      <c r="A286" s="63"/>
      <c r="B286" t="s">
        <v>51</v>
      </c>
    </row>
    <row r="287" spans="1:2" ht="12.75">
      <c r="A287" s="63"/>
      <c r="B287" t="s">
        <v>52</v>
      </c>
    </row>
    <row r="288" spans="1:2" ht="12.75">
      <c r="A288" s="63"/>
      <c r="B288" t="s">
        <v>53</v>
      </c>
    </row>
    <row r="289" spans="1:2" ht="12.75">
      <c r="A289" s="63"/>
      <c r="B289" t="s">
        <v>54</v>
      </c>
    </row>
    <row r="290" spans="1:2" ht="12.75">
      <c r="A290" s="63"/>
      <c r="B290" t="s">
        <v>55</v>
      </c>
    </row>
    <row r="291" spans="1:2" ht="12.75">
      <c r="A291" s="63"/>
      <c r="B291" t="s">
        <v>56</v>
      </c>
    </row>
    <row r="292" spans="1:2" ht="12.75">
      <c r="A292" s="63" t="s">
        <v>57</v>
      </c>
      <c r="B292" t="s">
        <v>58</v>
      </c>
    </row>
    <row r="293" spans="1:2" ht="12.75">
      <c r="A293" s="63" t="s">
        <v>59</v>
      </c>
      <c r="B293" t="s">
        <v>61</v>
      </c>
    </row>
    <row r="294" spans="1:2" ht="12.75">
      <c r="A294" s="63" t="s">
        <v>60</v>
      </c>
      <c r="B294" t="s">
        <v>62</v>
      </c>
    </row>
    <row r="295" spans="1:2" ht="12.75">
      <c r="A295" s="63"/>
      <c r="B295" s="99" t="s">
        <v>65</v>
      </c>
    </row>
    <row r="296" spans="1:2" ht="12.75">
      <c r="A296" s="63" t="s">
        <v>63</v>
      </c>
      <c r="B296" t="s">
        <v>313</v>
      </c>
    </row>
    <row r="297" spans="1:2" ht="12.75">
      <c r="A297" s="63"/>
      <c r="B297" t="s">
        <v>64</v>
      </c>
    </row>
    <row r="298" spans="1:2" ht="12.75">
      <c r="A298" s="63"/>
      <c r="B298" s="99" t="s">
        <v>66</v>
      </c>
    </row>
    <row r="299" spans="1:2" ht="12.75">
      <c r="A299" s="63" t="s">
        <v>67</v>
      </c>
      <c r="B299" t="s">
        <v>68</v>
      </c>
    </row>
    <row r="300" spans="1:2" ht="12.75">
      <c r="A300" s="63" t="s">
        <v>69</v>
      </c>
      <c r="B300" t="s">
        <v>70</v>
      </c>
    </row>
    <row r="301" spans="1:2" ht="12.75">
      <c r="A301" s="63"/>
      <c r="B301" t="s">
        <v>71</v>
      </c>
    </row>
    <row r="302" spans="1:2" ht="12.75">
      <c r="A302" s="63"/>
      <c r="B302" t="s">
        <v>72</v>
      </c>
    </row>
    <row r="303" spans="1:2" ht="12.75">
      <c r="A303" s="63"/>
      <c r="B303" t="s">
        <v>613</v>
      </c>
    </row>
    <row r="304" spans="1:2" ht="12.75">
      <c r="A304" s="63"/>
      <c r="B304" t="s">
        <v>73</v>
      </c>
    </row>
    <row r="305" spans="1:2" ht="12.75">
      <c r="A305" s="63"/>
      <c r="B305" t="s">
        <v>74</v>
      </c>
    </row>
    <row r="306" spans="1:2" ht="12.75">
      <c r="A306" s="63"/>
      <c r="B306" s="99" t="s">
        <v>75</v>
      </c>
    </row>
    <row r="307" spans="1:2" ht="12.75">
      <c r="A307" s="63"/>
      <c r="B307" t="s">
        <v>630</v>
      </c>
    </row>
    <row r="308" spans="1:2" ht="12.75">
      <c r="A308" s="63"/>
      <c r="B308" t="s">
        <v>76</v>
      </c>
    </row>
    <row r="309" spans="1:2" ht="12.75">
      <c r="A309" s="63" t="s">
        <v>77</v>
      </c>
      <c r="B309" t="s">
        <v>585</v>
      </c>
    </row>
    <row r="310" spans="1:2" ht="12.75">
      <c r="A310" s="63" t="s">
        <v>78</v>
      </c>
      <c r="B310" t="s">
        <v>586</v>
      </c>
    </row>
    <row r="311" spans="1:2" ht="12.75">
      <c r="A311" s="63" t="s">
        <v>79</v>
      </c>
      <c r="B311" t="s">
        <v>587</v>
      </c>
    </row>
    <row r="312" spans="1:2" ht="12.75">
      <c r="A312" s="63" t="s">
        <v>80</v>
      </c>
      <c r="B312" t="s">
        <v>631</v>
      </c>
    </row>
    <row r="313" spans="1:2" ht="12.75">
      <c r="A313" s="63"/>
      <c r="B313" t="s">
        <v>632</v>
      </c>
    </row>
    <row r="314" spans="1:2" ht="12.75">
      <c r="A314" s="63" t="s">
        <v>81</v>
      </c>
      <c r="B314" t="s">
        <v>82</v>
      </c>
    </row>
    <row r="315" spans="1:2" ht="12.75">
      <c r="A315" s="63"/>
      <c r="B315" t="s">
        <v>83</v>
      </c>
    </row>
    <row r="316" spans="1:2" ht="12.75">
      <c r="A316" s="63"/>
      <c r="B316" t="s">
        <v>588</v>
      </c>
    </row>
    <row r="317" ht="12.75">
      <c r="A317" s="63"/>
    </row>
    <row r="318" spans="1:2" ht="12.75">
      <c r="A318" s="63">
        <v>3</v>
      </c>
      <c r="B318" t="s">
        <v>314</v>
      </c>
    </row>
    <row r="319" spans="1:2" ht="12.75">
      <c r="A319" s="63">
        <v>4</v>
      </c>
      <c r="B319" t="s">
        <v>315</v>
      </c>
    </row>
    <row r="320" spans="1:2" ht="12.75">
      <c r="A320" s="63"/>
      <c r="B320" t="s">
        <v>316</v>
      </c>
    </row>
    <row r="321" ht="12.75">
      <c r="A321" s="63"/>
    </row>
    <row r="322" spans="1:2" ht="12.75">
      <c r="A322" s="63">
        <v>5</v>
      </c>
      <c r="B322" t="s">
        <v>317</v>
      </c>
    </row>
    <row r="323" spans="1:2" ht="12.75">
      <c r="A323" s="63">
        <v>6</v>
      </c>
      <c r="B323" t="s">
        <v>335</v>
      </c>
    </row>
    <row r="324" spans="1:2" ht="12.75">
      <c r="A324" s="63"/>
      <c r="B324" t="s">
        <v>336</v>
      </c>
    </row>
    <row r="325" ht="12.75">
      <c r="A325" s="63"/>
    </row>
    <row r="326" spans="1:2" ht="12.75">
      <c r="A326" s="63"/>
      <c r="B326" s="1" t="s">
        <v>41</v>
      </c>
    </row>
    <row r="327" spans="1:2" ht="12.75">
      <c r="A327" s="63"/>
      <c r="B327" s="1" t="s">
        <v>42</v>
      </c>
    </row>
    <row r="328" ht="12.75">
      <c r="A328" s="63"/>
    </row>
    <row r="329" spans="1:2" ht="12.75">
      <c r="A329" s="63"/>
      <c r="B329" s="25" t="s">
        <v>592</v>
      </c>
    </row>
    <row r="330" ht="12.75">
      <c r="A330" s="63"/>
    </row>
    <row r="331" spans="1:2" ht="12.75">
      <c r="A331" s="63"/>
      <c r="B331" s="100" t="s">
        <v>715</v>
      </c>
    </row>
    <row r="332" spans="1:2" ht="12.75">
      <c r="A332" s="63">
        <v>1</v>
      </c>
      <c r="B332" s="100" t="s">
        <v>719</v>
      </c>
    </row>
    <row r="333" spans="1:2" ht="12.75">
      <c r="A333" s="63"/>
      <c r="B333" s="100" t="s">
        <v>720</v>
      </c>
    </row>
    <row r="334" spans="1:2" ht="12.75">
      <c r="A334" s="63"/>
      <c r="B334" s="100" t="s">
        <v>721</v>
      </c>
    </row>
    <row r="335" spans="1:2" ht="12.75">
      <c r="A335" s="63">
        <v>2</v>
      </c>
      <c r="B335" s="100" t="s">
        <v>0</v>
      </c>
    </row>
    <row r="336" spans="1:2" ht="12.75">
      <c r="A336" s="63" t="s">
        <v>17</v>
      </c>
      <c r="B336" s="100" t="s">
        <v>1</v>
      </c>
    </row>
    <row r="337" spans="1:2" ht="12.75">
      <c r="A337" s="74" t="s">
        <v>18</v>
      </c>
      <c r="B337" s="100" t="s">
        <v>8</v>
      </c>
    </row>
    <row r="338" spans="1:2" ht="12.75">
      <c r="A338" s="74" t="s">
        <v>19</v>
      </c>
      <c r="B338" s="100" t="s">
        <v>9</v>
      </c>
    </row>
    <row r="339" spans="1:2" ht="12.75">
      <c r="A339" s="63"/>
      <c r="B339" s="100" t="s">
        <v>10</v>
      </c>
    </row>
    <row r="340" spans="1:2" ht="12.75">
      <c r="A340" s="63"/>
      <c r="B340" s="100" t="s">
        <v>11</v>
      </c>
    </row>
    <row r="341" spans="1:2" ht="12.75">
      <c r="A341" s="63" t="s">
        <v>20</v>
      </c>
      <c r="B341" t="s">
        <v>12</v>
      </c>
    </row>
    <row r="342" spans="1:2" ht="12.75">
      <c r="A342" s="63"/>
      <c r="B342" s="100" t="s">
        <v>13</v>
      </c>
    </row>
    <row r="343" spans="1:2" ht="12.75">
      <c r="A343" s="63"/>
      <c r="B343" s="100" t="s">
        <v>14</v>
      </c>
    </row>
    <row r="344" spans="1:2" ht="12.75">
      <c r="A344" s="63"/>
      <c r="B344" s="100" t="s">
        <v>15</v>
      </c>
    </row>
    <row r="345" spans="1:2" ht="12.75">
      <c r="A345" s="63"/>
      <c r="B345" s="100" t="s">
        <v>16</v>
      </c>
    </row>
    <row r="346" spans="1:2" ht="12.75">
      <c r="A346" s="63" t="s">
        <v>22</v>
      </c>
      <c r="B346" s="100" t="s">
        <v>21</v>
      </c>
    </row>
    <row r="347" spans="1:2" ht="12.75">
      <c r="A347" s="63"/>
      <c r="B347" s="100" t="s">
        <v>589</v>
      </c>
    </row>
    <row r="348" spans="1:2" ht="12.75">
      <c r="A348" s="63"/>
      <c r="B348" t="s">
        <v>590</v>
      </c>
    </row>
    <row r="349" spans="1:2" ht="12.75">
      <c r="A349" s="101"/>
      <c r="B349" s="100" t="s">
        <v>23</v>
      </c>
    </row>
    <row r="350" spans="1:2" ht="12.75">
      <c r="A350" s="63">
        <v>3</v>
      </c>
      <c r="B350" s="100" t="s">
        <v>24</v>
      </c>
    </row>
    <row r="351" spans="1:2" ht="12.75">
      <c r="A351" s="63"/>
      <c r="B351" s="100" t="s">
        <v>25</v>
      </c>
    </row>
    <row r="352" ht="12.75">
      <c r="B352" s="100" t="s">
        <v>29</v>
      </c>
    </row>
    <row r="353" ht="12.75">
      <c r="B353" s="100" t="s">
        <v>26</v>
      </c>
    </row>
    <row r="354" ht="12.75">
      <c r="B354" s="100" t="s">
        <v>27</v>
      </c>
    </row>
    <row r="355" ht="12.75">
      <c r="B355" s="100" t="s">
        <v>28</v>
      </c>
    </row>
    <row r="356" spans="1:2" ht="12.75">
      <c r="A356" s="63">
        <v>4</v>
      </c>
      <c r="B356" t="s">
        <v>591</v>
      </c>
    </row>
    <row r="357" spans="1:2" ht="12.75">
      <c r="A357" s="63">
        <v>5</v>
      </c>
      <c r="B357" t="s">
        <v>335</v>
      </c>
    </row>
    <row r="358" spans="1:2" ht="12.75">
      <c r="A358" s="63"/>
      <c r="B358" t="s">
        <v>336</v>
      </c>
    </row>
  </sheetData>
  <sheetProtection/>
  <printOptions/>
  <pageMargins left="0.15748031496062992" right="0.15748031496062992" top="0.7874015748031497" bottom="0.7874015748031497" header="0.31496062992125984" footer="0.31496062992125984"/>
  <pageSetup blackAndWhite="1" orientation="portrait" r:id="rId1"/>
  <headerFooter alignWithMargins="0">
    <oddHeader>&amp;CIFC Stockvaluator Pro Directions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9.57421875" style="74" customWidth="1"/>
    <col min="3" max="3" width="84.8515625" style="3" customWidth="1"/>
  </cols>
  <sheetData>
    <row r="1" ht="15.75">
      <c r="A1" s="91" t="s">
        <v>339</v>
      </c>
    </row>
    <row r="2" ht="15.75">
      <c r="A2" s="91"/>
    </row>
    <row r="3" spans="1:2" ht="12.75">
      <c r="A3" s="25" t="s">
        <v>250</v>
      </c>
      <c r="B3" s="3"/>
    </row>
    <row r="4" spans="1:2" ht="12.75">
      <c r="A4" s="1" t="s">
        <v>251</v>
      </c>
      <c r="B4" s="3"/>
    </row>
    <row r="5" spans="1:2" ht="12.75">
      <c r="A5" s="1" t="s">
        <v>252</v>
      </c>
      <c r="B5" s="3"/>
    </row>
    <row r="6" spans="1:2" ht="12.75">
      <c r="A6" s="1" t="s">
        <v>253</v>
      </c>
      <c r="B6" s="3"/>
    </row>
    <row r="7" spans="1:2" ht="12.75">
      <c r="A7" s="1" t="s">
        <v>254</v>
      </c>
      <c r="B7" s="3"/>
    </row>
    <row r="8" spans="1:2" ht="12.75">
      <c r="A8" s="1" t="s">
        <v>255</v>
      </c>
      <c r="B8" s="3"/>
    </row>
    <row r="10" ht="12.75">
      <c r="A10" s="1" t="s">
        <v>422</v>
      </c>
    </row>
    <row r="11" ht="12.75">
      <c r="A11" s="1" t="s">
        <v>421</v>
      </c>
    </row>
    <row r="12" ht="12.75">
      <c r="A12" s="1"/>
    </row>
    <row r="13" spans="2:3" ht="12.75">
      <c r="B13" s="82" t="s">
        <v>256</v>
      </c>
      <c r="C13"/>
    </row>
    <row r="14" spans="2:3" ht="12.75">
      <c r="B14" s="82"/>
      <c r="C14"/>
    </row>
    <row r="15" spans="1:3" ht="12.75">
      <c r="A15" s="25" t="s">
        <v>722</v>
      </c>
      <c r="B15" s="82"/>
      <c r="C15"/>
    </row>
    <row r="16" spans="1:3" ht="12.75">
      <c r="A16" s="25"/>
      <c r="B16" s="82"/>
      <c r="C16"/>
    </row>
    <row r="17" spans="1:3" ht="12.75">
      <c r="A17" s="90" t="s">
        <v>394</v>
      </c>
      <c r="B17" s="82"/>
      <c r="C17"/>
    </row>
    <row r="18" spans="2:3" ht="12.75">
      <c r="B18"/>
      <c r="C18" t="s">
        <v>723</v>
      </c>
    </row>
    <row r="19" spans="2:3" ht="12.75">
      <c r="B19"/>
      <c r="C19" t="s">
        <v>724</v>
      </c>
    </row>
    <row r="20" spans="2:3" ht="12.75">
      <c r="B20" s="82"/>
      <c r="C20"/>
    </row>
    <row r="21" spans="1:3" ht="12.75">
      <c r="A21" s="25" t="s">
        <v>617</v>
      </c>
      <c r="B21" s="82"/>
      <c r="C21"/>
    </row>
    <row r="22" spans="2:3" ht="12.75">
      <c r="B22" s="82"/>
      <c r="C22"/>
    </row>
    <row r="23" spans="1:3" ht="12.75">
      <c r="A23" s="90" t="s">
        <v>394</v>
      </c>
      <c r="B23" s="82"/>
      <c r="C23"/>
    </row>
    <row r="24" spans="1:3" ht="12.75">
      <c r="A24" s="90"/>
      <c r="B24" s="82" t="s">
        <v>618</v>
      </c>
      <c r="C24" t="s">
        <v>619</v>
      </c>
    </row>
    <row r="25" spans="1:3" ht="12.75">
      <c r="A25" s="90"/>
      <c r="B25" s="82"/>
      <c r="C25"/>
    </row>
    <row r="26" spans="1:3" ht="12.75">
      <c r="A26" s="90" t="s">
        <v>341</v>
      </c>
      <c r="B26" s="82"/>
      <c r="C26"/>
    </row>
    <row r="27" spans="1:3" ht="12.75">
      <c r="A27" s="90"/>
      <c r="B27" s="82" t="s">
        <v>520</v>
      </c>
      <c r="C27" t="s">
        <v>372</v>
      </c>
    </row>
    <row r="28" spans="1:3" ht="12.75">
      <c r="A28" s="90"/>
      <c r="B28" s="82"/>
      <c r="C28"/>
    </row>
    <row r="29" spans="1:3" ht="12.75">
      <c r="A29" s="90" t="s">
        <v>346</v>
      </c>
      <c r="B29" s="82"/>
      <c r="C29"/>
    </row>
    <row r="30" spans="1:3" ht="12.75">
      <c r="A30" s="90"/>
      <c r="B30" s="82" t="s">
        <v>620</v>
      </c>
      <c r="C30" t="s">
        <v>624</v>
      </c>
    </row>
    <row r="31" spans="1:3" ht="12.75">
      <c r="A31" s="90"/>
      <c r="B31" s="82" t="s">
        <v>621</v>
      </c>
      <c r="C31" t="s">
        <v>625</v>
      </c>
    </row>
    <row r="32" spans="1:3" ht="12.75">
      <c r="A32" s="90"/>
      <c r="B32" s="82" t="s">
        <v>622</v>
      </c>
      <c r="C32" t="s">
        <v>626</v>
      </c>
    </row>
    <row r="33" spans="1:3" ht="12.75">
      <c r="A33" s="90"/>
      <c r="B33" s="82" t="s">
        <v>623</v>
      </c>
      <c r="C33" t="s">
        <v>627</v>
      </c>
    </row>
    <row r="34" spans="2:3" ht="12.75">
      <c r="B34" s="82"/>
      <c r="C34" t="s">
        <v>628</v>
      </c>
    </row>
    <row r="35" ht="12.75">
      <c r="C35" s="3" t="s">
        <v>629</v>
      </c>
    </row>
    <row r="37" ht="12.75">
      <c r="A37" s="25" t="s">
        <v>368</v>
      </c>
    </row>
    <row r="39" ht="12.75">
      <c r="A39" s="90" t="s">
        <v>394</v>
      </c>
    </row>
    <row r="40" spans="2:3" ht="12.75">
      <c r="B40" s="74" t="s">
        <v>528</v>
      </c>
      <c r="C40" s="98" t="s">
        <v>373</v>
      </c>
    </row>
    <row r="41" ht="12.75">
      <c r="C41" s="3" t="s">
        <v>369</v>
      </c>
    </row>
    <row r="42" ht="12.75">
      <c r="C42" s="3" t="s">
        <v>370</v>
      </c>
    </row>
    <row r="43" ht="12.75">
      <c r="C43" s="62" t="s">
        <v>379</v>
      </c>
    </row>
    <row r="44" ht="12.75">
      <c r="C44" s="3" t="s">
        <v>378</v>
      </c>
    </row>
    <row r="45" spans="2:3" ht="12.75">
      <c r="B45" s="74" t="s">
        <v>532</v>
      </c>
      <c r="C45" s="98" t="s">
        <v>374</v>
      </c>
    </row>
    <row r="46" ht="12.75">
      <c r="C46" s="3" t="s">
        <v>375</v>
      </c>
    </row>
    <row r="47" ht="12.75">
      <c r="C47" s="3" t="s">
        <v>370</v>
      </c>
    </row>
    <row r="48" ht="12.75">
      <c r="C48" s="62" t="s">
        <v>379</v>
      </c>
    </row>
    <row r="49" ht="12.75">
      <c r="C49" s="3" t="s">
        <v>378</v>
      </c>
    </row>
    <row r="50" spans="2:3" ht="12.75">
      <c r="B50" s="74" t="s">
        <v>540</v>
      </c>
      <c r="C50" s="98" t="s">
        <v>376</v>
      </c>
    </row>
    <row r="51" ht="12.75">
      <c r="C51" s="3" t="s">
        <v>377</v>
      </c>
    </row>
    <row r="52" ht="12.75">
      <c r="C52" s="3" t="s">
        <v>370</v>
      </c>
    </row>
    <row r="53" ht="12.75">
      <c r="C53" s="62" t="s">
        <v>379</v>
      </c>
    </row>
    <row r="54" ht="12.75">
      <c r="C54" s="3" t="s">
        <v>378</v>
      </c>
    </row>
    <row r="55" spans="2:3" ht="12.75">
      <c r="B55" s="74" t="s">
        <v>544</v>
      </c>
      <c r="C55" s="3" t="s">
        <v>679</v>
      </c>
    </row>
    <row r="56" ht="12.75">
      <c r="C56" s="3" t="s">
        <v>680</v>
      </c>
    </row>
    <row r="57" ht="12.75">
      <c r="C57" s="3" t="s">
        <v>681</v>
      </c>
    </row>
    <row r="58" ht="12.75">
      <c r="C58" s="3" t="s">
        <v>682</v>
      </c>
    </row>
    <row r="59" ht="12.75">
      <c r="A59" s="90" t="s">
        <v>341</v>
      </c>
    </row>
    <row r="60" spans="2:3" ht="12.75">
      <c r="B60" s="74" t="s">
        <v>417</v>
      </c>
      <c r="C60" s="3" t="s">
        <v>330</v>
      </c>
    </row>
    <row r="61" ht="12.75">
      <c r="C61" s="3" t="s">
        <v>331</v>
      </c>
    </row>
    <row r="62" spans="2:3" ht="12.75">
      <c r="B62" s="74" t="s">
        <v>418</v>
      </c>
      <c r="C62" s="3" t="s">
        <v>419</v>
      </c>
    </row>
    <row r="63" ht="12.75">
      <c r="C63" s="3" t="s">
        <v>332</v>
      </c>
    </row>
    <row r="64" spans="2:3" ht="12.75">
      <c r="B64" s="74" t="s">
        <v>325</v>
      </c>
      <c r="C64" s="3" t="s">
        <v>326</v>
      </c>
    </row>
    <row r="65" ht="12.75">
      <c r="C65" s="3" t="s">
        <v>327</v>
      </c>
    </row>
    <row r="66" spans="2:3" ht="12.75">
      <c r="B66" s="74" t="s">
        <v>328</v>
      </c>
      <c r="C66" s="3" t="s">
        <v>329</v>
      </c>
    </row>
    <row r="67" spans="2:3" ht="12.75">
      <c r="B67" s="74" t="s">
        <v>564</v>
      </c>
      <c r="C67" s="3" t="s">
        <v>565</v>
      </c>
    </row>
    <row r="68" ht="12.75">
      <c r="C68" s="3" t="s">
        <v>566</v>
      </c>
    </row>
    <row r="69" spans="2:3" ht="12.75">
      <c r="B69" s="74" t="s">
        <v>17</v>
      </c>
      <c r="C69" s="3" t="s">
        <v>567</v>
      </c>
    </row>
    <row r="70" ht="12.75">
      <c r="C70" s="3" t="s">
        <v>568</v>
      </c>
    </row>
    <row r="71" spans="2:3" ht="12.75">
      <c r="B71" s="74" t="s">
        <v>569</v>
      </c>
      <c r="C71" s="3" t="s">
        <v>571</v>
      </c>
    </row>
    <row r="72" ht="12.75">
      <c r="C72" s="3" t="s">
        <v>570</v>
      </c>
    </row>
    <row r="75" ht="12.75">
      <c r="A75" s="90" t="s">
        <v>346</v>
      </c>
    </row>
    <row r="76" ht="12.75">
      <c r="C76" s="109" t="s">
        <v>280</v>
      </c>
    </row>
    <row r="77" spans="2:3" ht="12.75">
      <c r="B77" s="74" t="s">
        <v>288</v>
      </c>
      <c r="C77" s="3" t="s">
        <v>290</v>
      </c>
    </row>
    <row r="78" ht="12.75">
      <c r="C78" s="3" t="s">
        <v>289</v>
      </c>
    </row>
    <row r="79" spans="2:3" ht="12.75">
      <c r="B79" s="74" t="s">
        <v>291</v>
      </c>
      <c r="C79" s="3" t="s">
        <v>292</v>
      </c>
    </row>
    <row r="80" ht="12.75">
      <c r="C80" s="3" t="s">
        <v>293</v>
      </c>
    </row>
    <row r="81" spans="2:3" ht="12.75">
      <c r="B81" s="74" t="s">
        <v>488</v>
      </c>
      <c r="C81" s="3" t="s">
        <v>489</v>
      </c>
    </row>
    <row r="82" ht="12.75">
      <c r="C82" s="3" t="s">
        <v>490</v>
      </c>
    </row>
    <row r="83" spans="2:3" ht="12.75">
      <c r="B83" s="74" t="s">
        <v>320</v>
      </c>
      <c r="C83" s="3" t="s">
        <v>323</v>
      </c>
    </row>
    <row r="84" spans="2:3" ht="12.75">
      <c r="B84" s="74" t="s">
        <v>321</v>
      </c>
      <c r="C84" s="3" t="s">
        <v>322</v>
      </c>
    </row>
    <row r="85" spans="2:3" ht="12.75">
      <c r="B85" s="74" t="s">
        <v>333</v>
      </c>
      <c r="C85" s="3" t="s">
        <v>334</v>
      </c>
    </row>
    <row r="87" ht="12.75">
      <c r="A87" s="25" t="s">
        <v>361</v>
      </c>
    </row>
    <row r="88" ht="12.75">
      <c r="A88" s="25"/>
    </row>
    <row r="89" spans="1:2" ht="12.75">
      <c r="A89" s="25"/>
      <c r="B89" s="95" t="s">
        <v>392</v>
      </c>
    </row>
    <row r="90" spans="1:3" ht="12.75">
      <c r="A90" s="25"/>
      <c r="C90" s="96" t="s">
        <v>395</v>
      </c>
    </row>
    <row r="91" spans="1:3" ht="12.75">
      <c r="A91" s="25"/>
      <c r="C91" s="96" t="s">
        <v>396</v>
      </c>
    </row>
    <row r="92" spans="1:3" ht="12.75">
      <c r="A92" s="25"/>
      <c r="C92" s="96" t="s">
        <v>397</v>
      </c>
    </row>
    <row r="93" spans="1:3" ht="12.75">
      <c r="A93" s="25"/>
      <c r="C93" s="96" t="s">
        <v>398</v>
      </c>
    </row>
    <row r="94" spans="1:3" ht="12.75">
      <c r="A94" s="25"/>
      <c r="C94" s="3" t="s">
        <v>393</v>
      </c>
    </row>
    <row r="95" spans="1:3" ht="12.75">
      <c r="A95" s="25"/>
      <c r="C95" s="96" t="s">
        <v>399</v>
      </c>
    </row>
    <row r="96" spans="1:3" ht="12.75">
      <c r="A96" s="25"/>
      <c r="C96" s="96" t="s">
        <v>400</v>
      </c>
    </row>
    <row r="97" spans="1:3" ht="12.75">
      <c r="A97" s="25"/>
      <c r="C97" s="96" t="s">
        <v>401</v>
      </c>
    </row>
    <row r="98" spans="1:3" ht="12.75">
      <c r="A98" s="25"/>
      <c r="C98" s="96" t="s">
        <v>435</v>
      </c>
    </row>
    <row r="99" spans="1:3" ht="12.75">
      <c r="A99" s="25"/>
      <c r="C99" s="96" t="s">
        <v>402</v>
      </c>
    </row>
    <row r="100" spans="1:3" ht="12.75">
      <c r="A100" s="25"/>
      <c r="C100" s="96" t="s">
        <v>403</v>
      </c>
    </row>
    <row r="101" spans="1:3" ht="12.75">
      <c r="A101" s="25"/>
      <c r="C101" s="96" t="s">
        <v>404</v>
      </c>
    </row>
    <row r="102" spans="1:3" ht="12.75">
      <c r="A102" s="25"/>
      <c r="C102" s="96" t="s">
        <v>433</v>
      </c>
    </row>
    <row r="103" spans="1:3" ht="12.75">
      <c r="A103" s="25"/>
      <c r="C103" s="96" t="s">
        <v>434</v>
      </c>
    </row>
    <row r="104" spans="1:3" ht="12.75">
      <c r="A104" s="25"/>
      <c r="B104" s="94" t="s">
        <v>405</v>
      </c>
      <c r="C104" s="96"/>
    </row>
    <row r="105" ht="12.75">
      <c r="A105" s="25"/>
    </row>
    <row r="106" ht="12.75">
      <c r="A106" s="90" t="s">
        <v>394</v>
      </c>
    </row>
    <row r="107" spans="2:3" ht="12.75">
      <c r="B107" s="74" t="s">
        <v>287</v>
      </c>
      <c r="C107" s="3" t="s">
        <v>410</v>
      </c>
    </row>
    <row r="108" spans="2:3" ht="12.75">
      <c r="B108" s="74" t="s">
        <v>350</v>
      </c>
      <c r="C108" s="3" t="s">
        <v>351</v>
      </c>
    </row>
    <row r="109" ht="12.75">
      <c r="C109" s="3" t="s">
        <v>352</v>
      </c>
    </row>
    <row r="110" ht="12.75">
      <c r="C110" s="3" t="s">
        <v>353</v>
      </c>
    </row>
    <row r="111" ht="12.75">
      <c r="C111" s="3" t="s">
        <v>411</v>
      </c>
    </row>
    <row r="112" spans="2:3" ht="12.75">
      <c r="B112" s="74" t="s">
        <v>380</v>
      </c>
      <c r="C112" s="3" t="s">
        <v>381</v>
      </c>
    </row>
    <row r="113" ht="12.75">
      <c r="C113" s="3" t="s">
        <v>441</v>
      </c>
    </row>
    <row r="114" ht="12.75">
      <c r="C114" s="3" t="s">
        <v>382</v>
      </c>
    </row>
    <row r="115" ht="12.75">
      <c r="C115" s="3" t="s">
        <v>383</v>
      </c>
    </row>
    <row r="116" ht="12.75">
      <c r="C116" s="3" t="s">
        <v>384</v>
      </c>
    </row>
    <row r="117" spans="2:3" ht="12.75">
      <c r="B117" s="74" t="s">
        <v>388</v>
      </c>
      <c r="C117" s="3" t="s">
        <v>389</v>
      </c>
    </row>
    <row r="118" ht="12.75">
      <c r="C118" s="3" t="s">
        <v>390</v>
      </c>
    </row>
    <row r="119" ht="12.75">
      <c r="C119" s="3" t="s">
        <v>391</v>
      </c>
    </row>
    <row r="120" ht="12.75">
      <c r="C120" s="3" t="s">
        <v>423</v>
      </c>
    </row>
    <row r="121" ht="12.75">
      <c r="C121" s="3" t="s">
        <v>412</v>
      </c>
    </row>
    <row r="122" ht="12.75">
      <c r="C122" s="3" t="s">
        <v>413</v>
      </c>
    </row>
    <row r="123" spans="2:3" ht="12.75">
      <c r="B123" s="74" t="s">
        <v>442</v>
      </c>
      <c r="C123" s="3" t="s">
        <v>414</v>
      </c>
    </row>
    <row r="124" ht="12.75">
      <c r="C124" s="3" t="s">
        <v>429</v>
      </c>
    </row>
    <row r="125" ht="12.75">
      <c r="C125" s="3" t="s">
        <v>431</v>
      </c>
    </row>
    <row r="126" ht="12.75">
      <c r="C126" s="3" t="s">
        <v>430</v>
      </c>
    </row>
    <row r="127" ht="12.75">
      <c r="C127" s="3" t="s">
        <v>443</v>
      </c>
    </row>
    <row r="128" ht="12.75">
      <c r="C128" s="3" t="s">
        <v>444</v>
      </c>
    </row>
    <row r="129" ht="12.75">
      <c r="C129" s="3" t="s">
        <v>424</v>
      </c>
    </row>
    <row r="130" ht="12.75">
      <c r="C130" s="3" t="s">
        <v>415</v>
      </c>
    </row>
    <row r="131" ht="12.75">
      <c r="C131" s="3" t="s">
        <v>420</v>
      </c>
    </row>
    <row r="132" ht="12.75">
      <c r="C132" s="3" t="s">
        <v>425</v>
      </c>
    </row>
    <row r="133" ht="12.75">
      <c r="C133" s="3" t="s">
        <v>366</v>
      </c>
    </row>
    <row r="134" ht="12.75">
      <c r="C134" s="3" t="s">
        <v>432</v>
      </c>
    </row>
    <row r="135" spans="1:3" ht="12.75">
      <c r="A135" s="63"/>
      <c r="C135" s="98" t="s">
        <v>30</v>
      </c>
    </row>
    <row r="136" spans="1:3" ht="12.75">
      <c r="A136" s="63"/>
      <c r="C136" s="98" t="s">
        <v>31</v>
      </c>
    </row>
    <row r="137" spans="1:3" ht="12.75">
      <c r="A137" s="63"/>
      <c r="C137" s="98" t="s">
        <v>32</v>
      </c>
    </row>
    <row r="138" ht="12.75">
      <c r="A138" s="90" t="s">
        <v>340</v>
      </c>
    </row>
    <row r="139" spans="2:3" ht="12.75">
      <c r="B139" s="74" t="s">
        <v>406</v>
      </c>
      <c r="C139" s="3" t="s">
        <v>408</v>
      </c>
    </row>
    <row r="140" spans="2:3" ht="12.75">
      <c r="B140" s="74" t="s">
        <v>407</v>
      </c>
      <c r="C140" s="3" t="s">
        <v>355</v>
      </c>
    </row>
    <row r="141" ht="12.75">
      <c r="C141" s="3" t="s">
        <v>445</v>
      </c>
    </row>
    <row r="142" ht="12.75">
      <c r="C142" s="3" t="s">
        <v>356</v>
      </c>
    </row>
    <row r="143" ht="12.75">
      <c r="C143" s="3" t="s">
        <v>409</v>
      </c>
    </row>
    <row r="144" spans="2:3" ht="12.75">
      <c r="B144" s="74" t="s">
        <v>427</v>
      </c>
      <c r="C144" s="3" t="s">
        <v>364</v>
      </c>
    </row>
    <row r="145" ht="12.75">
      <c r="C145" s="3" t="s">
        <v>426</v>
      </c>
    </row>
    <row r="146" ht="12.75">
      <c r="C146" s="3" t="s">
        <v>446</v>
      </c>
    </row>
    <row r="147" ht="12.75">
      <c r="C147" s="3" t="s">
        <v>428</v>
      </c>
    </row>
    <row r="148" ht="12.75">
      <c r="C148" s="3" t="s">
        <v>365</v>
      </c>
    </row>
    <row r="149" spans="2:3" ht="12.75">
      <c r="B149" s="74" t="s">
        <v>436</v>
      </c>
      <c r="C149" s="3" t="s">
        <v>437</v>
      </c>
    </row>
    <row r="150" ht="12.75">
      <c r="C150" s="3" t="s">
        <v>439</v>
      </c>
    </row>
    <row r="151" ht="12.75">
      <c r="C151" s="3" t="s">
        <v>440</v>
      </c>
    </row>
    <row r="152" ht="12.75">
      <c r="C152" s="3" t="s">
        <v>558</v>
      </c>
    </row>
    <row r="153" ht="12.75">
      <c r="C153" s="3" t="s">
        <v>447</v>
      </c>
    </row>
    <row r="154" ht="12.75">
      <c r="C154" s="3" t="s">
        <v>438</v>
      </c>
    </row>
    <row r="155" ht="12.75">
      <c r="A155" s="90" t="s">
        <v>341</v>
      </c>
    </row>
    <row r="156" spans="1:3" ht="12.75">
      <c r="A156" s="90"/>
      <c r="B156" s="74" t="s">
        <v>348</v>
      </c>
      <c r="C156" s="3" t="s">
        <v>349</v>
      </c>
    </row>
    <row r="157" spans="1:3" ht="12.75">
      <c r="A157" s="90"/>
      <c r="C157" s="3" t="s">
        <v>357</v>
      </c>
    </row>
    <row r="158" spans="1:3" ht="12.75">
      <c r="A158" s="90"/>
      <c r="C158" s="3" t="s">
        <v>358</v>
      </c>
    </row>
    <row r="159" spans="2:3" ht="12.75">
      <c r="B159" s="74" t="s">
        <v>345</v>
      </c>
      <c r="C159" s="3" t="s">
        <v>362</v>
      </c>
    </row>
    <row r="160" ht="12.75">
      <c r="C160" s="3" t="s">
        <v>342</v>
      </c>
    </row>
    <row r="161" ht="12.75">
      <c r="C161" s="3" t="s">
        <v>343</v>
      </c>
    </row>
    <row r="162" ht="12.75">
      <c r="C162" s="3" t="s">
        <v>344</v>
      </c>
    </row>
    <row r="163" spans="2:3" ht="12.75">
      <c r="B163" s="74" t="s">
        <v>448</v>
      </c>
      <c r="C163" s="3" t="s">
        <v>449</v>
      </c>
    </row>
    <row r="164" ht="12.75">
      <c r="C164" s="3" t="s">
        <v>363</v>
      </c>
    </row>
    <row r="165" ht="12.75">
      <c r="C165" s="3" t="s">
        <v>354</v>
      </c>
    </row>
    <row r="168" ht="12.75">
      <c r="A168" s="90" t="s">
        <v>346</v>
      </c>
    </row>
    <row r="169" spans="2:3" ht="12.75">
      <c r="B169" s="74" t="s">
        <v>347</v>
      </c>
      <c r="C169" s="3" t="s">
        <v>359</v>
      </c>
    </row>
    <row r="170" spans="2:3" ht="12.75">
      <c r="B170" s="74" t="s">
        <v>385</v>
      </c>
      <c r="C170" s="3" t="s">
        <v>450</v>
      </c>
    </row>
    <row r="171" ht="12.75">
      <c r="C171" s="3" t="s">
        <v>386</v>
      </c>
    </row>
  </sheetData>
  <sheetProtection/>
  <printOptions/>
  <pageMargins left="0.1968503937007874" right="0.1968503937007874" top="0.5905511811023623" bottom="0.5905511811023623" header="0.31496062992125984" footer="0.31496062992125984"/>
  <pageSetup blackAndWhite="1" horizontalDpi="600" verticalDpi="600" orientation="portrait" r:id="rId1"/>
  <headerFooter alignWithMargins="0">
    <oddHeader>&amp;CIFC Stockvaluator Pro Updates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Heinze</dc:creator>
  <cp:keywords/>
  <dc:description/>
  <cp:lastModifiedBy>Dave Heinze</cp:lastModifiedBy>
  <cp:lastPrinted>2008-01-21T01:15:34Z</cp:lastPrinted>
  <dcterms:created xsi:type="dcterms:W3CDTF">2002-02-07T22:47:01Z</dcterms:created>
  <dcterms:modified xsi:type="dcterms:W3CDTF">2009-01-16T06:20:12Z</dcterms:modified>
  <cp:category/>
  <cp:version/>
  <cp:contentType/>
  <cp:contentStatus/>
</cp:coreProperties>
</file>